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15165" windowHeight="9885" tabRatio="601" activeTab="0"/>
  </bookViews>
  <sheets>
    <sheet name="Калкулатор" sheetId="1" r:id="rId1"/>
    <sheet name="Преддоговорна информация" sheetId="2" r:id="rId2"/>
    <sheet name="Погасителен план" sheetId="3" r:id="rId3"/>
  </sheets>
  <externalReferences>
    <externalReference r:id="rId6"/>
    <externalReference r:id="rId7"/>
  </externalReferences>
  <definedNames>
    <definedName name="_xlfn.IFERROR" hidden="1">#NAME?</definedName>
    <definedName name="anticipo">'Калкулатор'!#REF!</definedName>
    <definedName name="elencopreamm" localSheetId="2">'[2]2. Калкулатор'!#REF!</definedName>
    <definedName name="elencopreamm" localSheetId="1">'[2]2. Калкулатор'!#REF!</definedName>
    <definedName name="elencopreamm">'Калкулатор'!#REF!</definedName>
    <definedName name="elencotan" localSheetId="2">'[2]2. Калкулатор'!#REF!</definedName>
    <definedName name="elencotan" localSheetId="1">'[2]2. Калкулатор'!#REF!</definedName>
    <definedName name="elencotan">'Калкулатор'!#REF!</definedName>
    <definedName name="maxiratatot">'[1]Foglio1'!$D$9</definedName>
    <definedName name="PreventiviFinanziato" localSheetId="2">'[2]2. Калкулатор'!#REF!</definedName>
    <definedName name="PreventiviFinanziato" localSheetId="1">'[2]2. Калкулатор'!#REF!</definedName>
    <definedName name="PreventiviFinanziato">'Калкулатор'!$N$35</definedName>
    <definedName name="PreventiviMaxirataPerc">'Калкулатор'!$N$41</definedName>
    <definedName name="preventivirate">'Калкулатор'!$N$39</definedName>
    <definedName name="prezzo">'Калкулатор'!$N$30</definedName>
    <definedName name="_xlnm.Print_Area" localSheetId="0">'Калкулатор'!$D$2:$M$47</definedName>
    <definedName name="_xlnm.Print_Area" localSheetId="2">'Погасителен план'!$A$2:$H$116</definedName>
    <definedName name="_xlnm.Print_Area" localSheetId="1">'Преддоговорна информация'!$A$1:$H$96</definedName>
    <definedName name="rata">'[1]Foglio1'!$E$10</definedName>
  </definedNames>
  <calcPr fullCalcOnLoad="1"/>
</workbook>
</file>

<file path=xl/comments2.xml><?xml version="1.0" encoding="utf-8"?>
<comments xmlns="http://schemas.openxmlformats.org/spreadsheetml/2006/main">
  <authors>
    <author>Author</author>
  </authors>
  <commentList>
    <comment ref="C18" authorId="0">
      <text>
        <r>
          <rPr>
            <b/>
            <sz val="8"/>
            <rFont val="Tahoma"/>
            <family val="2"/>
          </rPr>
          <t>Author:</t>
        </r>
        <r>
          <rPr>
            <sz val="8"/>
            <rFont val="Tahoma"/>
            <family val="2"/>
          </rPr>
          <t xml:space="preserve">
Попълва се на място в търговския обект.</t>
        </r>
      </text>
    </comment>
    <comment ref="C19" authorId="0">
      <text>
        <r>
          <rPr>
            <b/>
            <sz val="8"/>
            <rFont val="Tahoma"/>
            <family val="2"/>
          </rPr>
          <t>Author:</t>
        </r>
        <r>
          <rPr>
            <sz val="8"/>
            <rFont val="Tahoma"/>
            <family val="2"/>
          </rPr>
          <t xml:space="preserve">
Попълва се на място в търговския обект.</t>
        </r>
      </text>
    </comment>
    <comment ref="C20" authorId="0">
      <text>
        <r>
          <rPr>
            <b/>
            <sz val="8"/>
            <rFont val="Tahoma"/>
            <family val="2"/>
          </rPr>
          <t>Author:</t>
        </r>
        <r>
          <rPr>
            <sz val="8"/>
            <rFont val="Tahoma"/>
            <family val="2"/>
          </rPr>
          <t xml:space="preserve">
Попълва се на място в търговския обект.</t>
        </r>
      </text>
    </comment>
    <comment ref="C21" authorId="0">
      <text>
        <r>
          <rPr>
            <b/>
            <sz val="8"/>
            <rFont val="Tahoma"/>
            <family val="2"/>
          </rPr>
          <t>Author:</t>
        </r>
        <r>
          <rPr>
            <sz val="8"/>
            <rFont val="Tahoma"/>
            <family val="2"/>
          </rPr>
          <t xml:space="preserve">
Попълва се на място в търговския обект.</t>
        </r>
      </text>
    </comment>
    <comment ref="C22" authorId="0">
      <text>
        <r>
          <rPr>
            <b/>
            <sz val="8"/>
            <rFont val="Tahoma"/>
            <family val="2"/>
          </rPr>
          <t>Author:</t>
        </r>
        <r>
          <rPr>
            <sz val="8"/>
            <rFont val="Tahoma"/>
            <family val="2"/>
          </rPr>
          <t xml:space="preserve">
Попълва се на място в търговския обект.</t>
        </r>
      </text>
    </comment>
    <comment ref="C23" authorId="0">
      <text>
        <r>
          <rPr>
            <b/>
            <sz val="8"/>
            <rFont val="Tahoma"/>
            <family val="2"/>
          </rPr>
          <t>Author:</t>
        </r>
        <r>
          <rPr>
            <sz val="8"/>
            <rFont val="Tahoma"/>
            <family val="2"/>
          </rPr>
          <t xml:space="preserve">
Попълва се на място в търговския обект.</t>
        </r>
      </text>
    </comment>
    <comment ref="E37" authorId="0">
      <text>
        <r>
          <rPr>
            <b/>
            <sz val="8"/>
            <rFont val="Tahoma"/>
            <family val="2"/>
          </rPr>
          <t>Author:</t>
        </r>
        <r>
          <rPr>
            <sz val="8"/>
            <rFont val="Tahoma"/>
            <family val="2"/>
          </rPr>
          <t xml:space="preserve">
Попълва се на място в търговския обект.</t>
        </r>
      </text>
    </comment>
  </commentList>
</comments>
</file>

<file path=xl/sharedStrings.xml><?xml version="1.0" encoding="utf-8"?>
<sst xmlns="http://schemas.openxmlformats.org/spreadsheetml/2006/main" count="196" uniqueCount="163">
  <si>
    <t>TABLE</t>
  </si>
  <si>
    <t>APR</t>
  </si>
  <si>
    <t>MINIMUM AMOUNT</t>
  </si>
  <si>
    <t>&lt;451</t>
  </si>
  <si>
    <t>&lt;801</t>
  </si>
  <si>
    <t>&lt;1201</t>
  </si>
  <si>
    <t>&lt;2001</t>
  </si>
  <si>
    <t>Minimum</t>
  </si>
  <si>
    <t>&lt;3001</t>
  </si>
  <si>
    <t>&gt;3000</t>
  </si>
  <si>
    <t>Inst</t>
  </si>
  <si>
    <t>inst3</t>
  </si>
  <si>
    <t>ARROTODAMENTO</t>
  </si>
  <si>
    <t>Arrotonda</t>
  </si>
  <si>
    <t>inst2</t>
  </si>
  <si>
    <t>inst4</t>
  </si>
  <si>
    <t>лв</t>
  </si>
  <si>
    <t>TABELLE</t>
  </si>
  <si>
    <t>Цена</t>
  </si>
  <si>
    <t>Първ. Вноска</t>
  </si>
  <si>
    <t>Финанс. Сума</t>
  </si>
  <si>
    <t>Брой месеци</t>
  </si>
  <si>
    <t>Мес. Вноска</t>
  </si>
  <si>
    <t>GE0</t>
  </si>
  <si>
    <t>ГПР</t>
  </si>
  <si>
    <t>%</t>
  </si>
  <si>
    <t>G50</t>
  </si>
  <si>
    <t>Да</t>
  </si>
  <si>
    <t>Не</t>
  </si>
  <si>
    <t>Изберете тип на мотора</t>
  </si>
  <si>
    <t>под 50 куб.</t>
  </si>
  <si>
    <t>над 50 куб.</t>
  </si>
  <si>
    <t>ПРОДУКТ</t>
  </si>
  <si>
    <t>ФИН. ТАБЛИЦА</t>
  </si>
  <si>
    <t>А50</t>
  </si>
  <si>
    <t>Застраховка</t>
  </si>
  <si>
    <t>Застрахователна премия</t>
  </si>
  <si>
    <t>ЗА КЛИЕНТИ НА И НАД 60 ГОДИНИ</t>
  </si>
  <si>
    <t xml:space="preserve">Стандартен европейски формуляр за предоставяне на
информация за потребителските кредити
Приложение № 2 към чл. 5, ал. 2 от Закона за потребителския кредит 
</t>
  </si>
  <si>
    <t xml:space="preserve">Информацията в този формуляр няма силата на предложение за сключване на договор и не задължава кредитора да ви предостави кредитния продукт, за който се отнася тази информация. </t>
  </si>
  <si>
    <t>Част І. Идентификационни данни и данни за контакт на кредитора/кредитния посредник:</t>
  </si>
  <si>
    <t>1. Кредитор</t>
  </si>
  <si>
    <t>Уникредит Кънсюмър Файненсинг АД, ЕИК 175070632</t>
  </si>
  <si>
    <t>2. Адрес</t>
  </si>
  <si>
    <t>гр. София, р-н Възраждане, ул. „Осогово”, No. 38-40</t>
  </si>
  <si>
    <t>3. Телефонен номер*</t>
  </si>
  <si>
    <t>0700 15 600</t>
  </si>
  <si>
    <t>4. Електронен адрес*</t>
  </si>
  <si>
    <t>5. Факс*</t>
  </si>
  <si>
    <t>0 800 14 064</t>
  </si>
  <si>
    <t>6. Интернет страница*</t>
  </si>
  <si>
    <t>7. Кредитен посредник</t>
  </si>
  <si>
    <t>8. Адрес</t>
  </si>
  <si>
    <t>9. Телефонен номер*</t>
  </si>
  <si>
    <t>10. Електронен адрес*</t>
  </si>
  <si>
    <t>11. Факс*</t>
  </si>
  <si>
    <t>12. Интернет страница*</t>
  </si>
  <si>
    <t xml:space="preserve">Част ІІ. Описание на основните характеристики на съответния кредит: </t>
  </si>
  <si>
    <t>1. Вид на кредита</t>
  </si>
  <si>
    <t>Потребителски кредит, свързан с покупка на стоки или предоставяне на услуги</t>
  </si>
  <si>
    <t>2. Общ размер на кредита
(Максималният размер (лимитът) или общата сума, предоставена по договора за кредит)</t>
  </si>
  <si>
    <t>3. Условия за усвояване на кредита
(Как и кога ще получите парите)</t>
  </si>
  <si>
    <t>Уникредит Кънсюмър Файненсинг АД отпуска потребителския кредит, чрез заплащане на равностойността на закупената от Потребителя стока/ услуга от търговския обект директно на търговеца. Заплащането се извършва след получаване на: оригиналите на всички необходими документи в централния офис на  Уникредит Кънсюмър Файненсинг АД.</t>
  </si>
  <si>
    <t>4. Срок на договора за кредит</t>
  </si>
  <si>
    <t>(брой месеци)</t>
  </si>
  <si>
    <t>5. Указания за размера, броя, периодичността и датите на погасителните вноски</t>
  </si>
  <si>
    <t>Вие трябва да заплатите следното:</t>
  </si>
  <si>
    <t>Размер:</t>
  </si>
  <si>
    <t>бр. анюитетни месечни погасителни всноки</t>
  </si>
  <si>
    <t>Лихвата и други разходи по кредита са калкулирани в размера на месечната вноска.</t>
  </si>
  <si>
    <t>6. Общата сума, която следва да заплатите
(Общият размер на кредита (главницата) заедно с лихвите и разходите, които могат да възникнат във връзка с Вашия кредит)</t>
  </si>
  <si>
    <t>7. Когато е приложимо за съответния вид кредит: Когато кредитът се предоставя под формата на разсрочено плащане за закупуване на стока или услуга или е обвързан с доставката на конкретна стока или с предоставянето на услуга:
Наименование на стоката/услугата;
Цена на стоката/услугата в брой.</t>
  </si>
  <si>
    <r>
      <t xml:space="preserve">Стока
</t>
    </r>
    <r>
      <rPr>
        <i/>
        <sz val="9"/>
        <rFont val="Calibri"/>
        <family val="2"/>
      </rPr>
      <t>(вид/марка/модел)</t>
    </r>
    <r>
      <rPr>
        <sz val="9"/>
        <rFont val="Calibri"/>
        <family val="2"/>
      </rPr>
      <t>:</t>
    </r>
  </si>
  <si>
    <t>Цена на стоката:</t>
  </si>
  <si>
    <t>8. Когато е приложимо за съответния вид кредит:
Изисквани обезпечения;
Описание на обезпечението, което следва да предоставите по договора за кредит.</t>
  </si>
  <si>
    <t>Поръчителство</t>
  </si>
  <si>
    <t>9. Когато е приложимо за съответния вид кредит:
Погасителните вноски, които не водят до незабавно погасяване на общия размер на кредита (главницата).</t>
  </si>
  <si>
    <t>Неприложимо за съответния вид кредит.</t>
  </si>
  <si>
    <t>Част ІІІ. Разходи по кредита:</t>
  </si>
  <si>
    <t>1. Лихвеният процент по кредита и условията за прилагането му и ако е приложимо за съответния вид кредит, различните лихвени проценти, които са относими за кредита.</t>
  </si>
  <si>
    <t>Фиксиран за периода на кредита в размер от</t>
  </si>
  <si>
    <t>2. Годишен процент на разходите (ГПР)
Общите разходи за потребителя, настоящи или бъдещи, изразени като годишен процент от общия размер на предоставения кредит.
ГПР Ви дава възможност да сравните различни предложения за сключване на договор за кредит.</t>
  </si>
  <si>
    <t>3. Изисква ли се за получаване на кредита или за получаването му при конкретно предлагани условия задъл­жително сключване на договор за:
- застраховка, свързан с договора за кредит, или
-  друг договор за допълнителна услуга.</t>
  </si>
  <si>
    <t>4. Свързани с договора разходи</t>
  </si>
  <si>
    <t>Банкови такси и/или комисиони, свързани с изплащането на кредита от потребителя  по Tарифа на съответната банка.</t>
  </si>
  <si>
    <t>5. Когато е приложимо за съответния вид кредит:
Разходите за откриване и обслужване на една или няколко сметки във връзка с договора за потребителски кредит.</t>
  </si>
  <si>
    <t>6. Когато е приложимо за съответния вид кредит:
Размер на разходите за използване на определен платежен инструмент (например кредитна карта).</t>
  </si>
  <si>
    <t>7. Когато е приложимо за съответния вид кредит:
Всеки друг разход, свързан с договора за кредит.</t>
  </si>
  <si>
    <t>8. Когато е приложимо за съответния вид кредит:
Условията, при които посочените по-горе разходи, свързани с договора за кредит, могат да се променят.</t>
  </si>
  <si>
    <t>При последващо Реструктуриране на заем или  Рефинансиране на заем по желание на потребителя.</t>
  </si>
  <si>
    <t>9. Когато е приложимо за съответния вид кредит:
Задължение да се платят нотариални такси и разходи за нотариус.</t>
  </si>
  <si>
    <t>10. Разходи, дължими при просрочени плащания
Наличието на неплатени вноски може да доведе до сериозни неблаго­приятни за Вас последици  (включи­телно принудително изпълнение) и да затрудни получаването на кредит в бъдеще.</t>
  </si>
  <si>
    <t>Вие трябва да платите законна лихва за забава - в размер на ОЛП +10%.
В случай на забава в плащанията на дължимите от Потребителя и Поръчителя суми съгласно тези Общи условия, освен договорените лихви УКФ има право да получи от Потребителя и Поръчителя при отпуснат потребителски кредит, освен всички просрочени и неизплатени месечни суми и обезщетение в размер на годишната законна лихва, разделена на 365 дни за всеки ден на забава, изчислена върху цялата дължима главница. Потребителят и Поръчителят ще бъдат задължени с евентуалните разходи за принудителното събиране на дължимите на УКФ суми по законоустановения ред.</t>
  </si>
  <si>
    <t>Част ІV. Други важни условия по договора за кредит</t>
  </si>
  <si>
    <t>1. Право на отказ от договора
Вие имате право на отказ от сключения договор за кредит в срок 14 календарни дни.</t>
  </si>
  <si>
    <t>2. Предсрочно погасяване на кредита
Вие имате право по всяко време да погасите изцяло или частично Вашите задължения по договора за кредит.</t>
  </si>
  <si>
    <t>Потребителят има право във всеки един момент да погаси предсрочно, изцяло или частично, отпуснатия от УниКредит Кънсюмър Файненсинг Целеви стоков кредит.</t>
  </si>
  <si>
    <t>3. Когато е приложимо за съответния вид кредит:
Кредиторът има право на обезщетение при предсрочно погасяване на кредита.</t>
  </si>
  <si>
    <t xml:space="preserve">Определяне размера на обезщетението и начина на изчисляването му в съответствие с чл. 32, ал. 4 по ЗПК, а именно:
1% от размера на предсрочно погасената сума по кредита, когато оставащият период на договора за кредит е по-голям от 1 година;
0.5% от размера на предсрочно погасената сума по кредита, когато оставащият период на договора за кредит е по-малък от 1 година.
</t>
  </si>
  <si>
    <t>4. Извършване на справка в Централния кредитен регистър или в друга база данни, използвани в Република България за оценка кредитоспособността на потребите­лите.
Когато кредиторът откаже да Ви предостави кредит въз основа на извършена проверка в Централния кредитен регистър или в друга база данни по чл. 16, той е длъжен да Ви уведоми незабавно и безвъзмездно за резултата от извършената справка и за съдържащите се в нея сведения за Вас.
Това не се отнася за случаите, когато предоставянето на тази информация е забранено от европейското законодателство или е в противоречие с изискването за  обезпечаване на обществения ред и сигурност.</t>
  </si>
  <si>
    <t>5. Право на екземпляр от проекта на договор  за кредит
Имате право при поискване да получите безвъзмездно екземпляр от проекта на договор за кредит. Тази разпоредба не се прилага, ако в момента на поискването кредиторът не желае да сключи договор за кредит с Вас.</t>
  </si>
  <si>
    <t>6. Когато е приложимо за съответния вид кредит:
Срокът, за който кредиторът е обвързан от преддоговорната информация.</t>
  </si>
  <si>
    <t>Тази информация е валидна  за периода:</t>
  </si>
  <si>
    <t>от</t>
  </si>
  <si>
    <t>до</t>
  </si>
  <si>
    <t>Част V. Когато е приложимо за съответния вид кредит, допълнителна информация при предоставяне на финансови услуги от разстояние:</t>
  </si>
  <si>
    <t>а) по отношение на кредитора:</t>
  </si>
  <si>
    <t>1. Когато е приложимо за съответния вид кредит:
Представител на кредитора, установен в страната, в която живее потребителят</t>
  </si>
  <si>
    <t xml:space="preserve">Неприложимо за този вид кредит
</t>
  </si>
  <si>
    <t>-</t>
  </si>
  <si>
    <t>7. Когато е приложимо за съответния вид кредит:
Регистрация</t>
  </si>
  <si>
    <t>8. Когато е приложимо за съответния вид кредит:
Надзорен орган</t>
  </si>
  <si>
    <t>б) по отношение на договора за кредит:</t>
  </si>
  <si>
    <t>1. Когато е приложимо за съответния вид кредит:
Упражняване на правото на отказ от договора</t>
  </si>
  <si>
    <t>Срокът за упражняване на правото Ви на отказ от договора е 14-дневен от момента на подписване на договора/от получаване на условията на договора за кредит, когато тази дата е след датата на подписване на договора. Адресът, на който следва да изпратите уведомлението, с което упражнявате правото Ви на отказ, е следният: гр. София 1303, ул. Осогово 38-40, ет.5, Уникредит Кънсюмър Файненсинг АД. Последиците от неупражняването на това право са следните: С изтичането на 14-дневния срок, Вие губите правото си да се откажете от договора за кредит, без да дължите обезщетение и без да посочвате причина за това.</t>
  </si>
  <si>
    <t>2. Когато е приложимо за съответния вид кредит:
Законът, на който кредиторът се позовава, за да установи взаимоотношения с Вас преди сключване на договора за кредит.</t>
  </si>
  <si>
    <t>Закон за потребителския кредит</t>
  </si>
  <si>
    <t>3. Когато е приложимо за съответния вид кредит:
Клауза относно приложимото право към договора за кредит и/или относно компетентния съд при възникване на спор.</t>
  </si>
  <si>
    <t>Съгласно българското законодателство.</t>
  </si>
  <si>
    <t xml:space="preserve">4. Когато е приложимо за съответния вид кредит:
Език, на който се предоставя пред­договорната информация и информа­цията, съдържаща се в договора. </t>
  </si>
  <si>
    <t>Информацията и условията по договора ще се предоставят на (конкретен език). С Ваше съгласие възнамеряваме да общуваме на български език за срока на договора за кредит.</t>
  </si>
  <si>
    <t>в) по отношение на извънсъдебни способи за обезщетяване на потребителя:</t>
  </si>
  <si>
    <t>Наличие на извънсъдебни способи за предявяване на рекламации и търсене на обезщетение.</t>
  </si>
  <si>
    <t>Съгласно вътрешна процедура на дружеството за подаване на възражения и възможността за помирителни комисии по Закона за защита на потребителите.</t>
  </si>
  <si>
    <t>За кредитора:</t>
  </si>
  <si>
    <t>Подпис и печат:</t>
  </si>
  <si>
    <t>Длъжност:</t>
  </si>
  <si>
    <t>Дата:</t>
  </si>
  <si>
    <t xml:space="preserve">Погасителен план към договор за потребителски стоков кредит №  </t>
  </si>
  <si>
    <t>Дата на изготвяне:</t>
  </si>
  <si>
    <t>Дата на отпускане:</t>
  </si>
  <si>
    <t>Първа падeжна дата:</t>
  </si>
  <si>
    <t>Номер на Договор за потребителски кредит:</t>
  </si>
  <si>
    <t>Размер на потребителския кредит (лв.):</t>
  </si>
  <si>
    <t>Вид погасителен план:</t>
  </si>
  <si>
    <t>с анюитетни вноски</t>
  </si>
  <si>
    <t>Продължителност на кредита (бр. месеци):</t>
  </si>
  <si>
    <t>Размер на погасителните вноски (лв.):</t>
  </si>
  <si>
    <t>Такса за разглеждане искане за кредит:</t>
  </si>
  <si>
    <t>Такса за администриране на кредита при отпускане:</t>
  </si>
  <si>
    <t>Такса за поддържане и обслужване на кредит:</t>
  </si>
  <si>
    <t>Вид застраховка към кредита:</t>
  </si>
  <si>
    <t>Общ размер на застрахователната премия (за целия период на кредита):</t>
  </si>
  <si>
    <t>Други еднократни разходи:</t>
  </si>
  <si>
    <t>Годишен лихвен процент:</t>
  </si>
  <si>
    <t>Годишен процент на разходите:</t>
  </si>
  <si>
    <t>Брой месечни вноски</t>
  </si>
  <si>
    <t>Падежна дата</t>
  </si>
  <si>
    <t>Размер на месечна вноска (лв.)</t>
  </si>
  <si>
    <t>Лихва по месечна вноска</t>
  </si>
  <si>
    <t>Изплатена част от главница по месечна вноска (лв.)</t>
  </si>
  <si>
    <t>Оставащи задължения след погасяване на месечна вноска (лв.)</t>
  </si>
  <si>
    <t>Оставаща част от главница след погасяване на месечна вноска (лв.)</t>
  </si>
  <si>
    <t>Настоящият погасителен план е неразделна част от Договор за потребителски кредит №</t>
  </si>
  <si>
    <t>Начин на усвояване:</t>
  </si>
  <si>
    <t>по сметка на търговеца</t>
  </si>
  <si>
    <t>Обща дължима сума от потребителя (лв.):</t>
  </si>
  <si>
    <t>Потребител</t>
  </si>
  <si>
    <t>Поръчител</t>
  </si>
  <si>
    <t>Кредитен посредник</t>
  </si>
  <si>
    <t>Място:</t>
  </si>
  <si>
    <t>Подпис:</t>
  </si>
  <si>
    <t>Не се изисква задължително сключване на застраховка.
Не се изисква друг договор за допълнителна услуга</t>
  </si>
</sst>
</file>

<file path=xl/styles.xml><?xml version="1.0" encoding="utf-8"?>
<styleSheet xmlns="http://schemas.openxmlformats.org/spreadsheetml/2006/main">
  <numFmts count="42">
    <numFmt numFmtId="5" formatCode="#,##0\ &quot;лв&quot;_);\(#,##0\ &quot;лв&quot;\)"/>
    <numFmt numFmtId="6" formatCode="#,##0\ &quot;лв&quot;_);[Red]\(#,##0\ &quot;лв&quot;\)"/>
    <numFmt numFmtId="7" formatCode="#,##0.00\ &quot;лв&quot;_);\(#,##0.00\ &quot;лв&quot;\)"/>
    <numFmt numFmtId="8" formatCode="#,##0.00\ &quot;лв&quot;_);[Red]\(#,##0.00\ &quot;лв&quot;\)"/>
    <numFmt numFmtId="42" formatCode="_ * #,##0_)\ &quot;лв&quot;_ ;_ * \(#,##0\)\ &quot;лв&quot;_ ;_ * &quot;-&quot;_)\ &quot;лв&quot;_ ;_ @_ "/>
    <numFmt numFmtId="41" formatCode="_ * #,##0_)\ _л_в_ ;_ * \(#,##0\)\ _л_в_ ;_ * &quot;-&quot;_)\ _л_в_ ;_ @_ "/>
    <numFmt numFmtId="44" formatCode="_ * #,##0.00_)\ &quot;лв&quot;_ ;_ * \(#,##0.00\)\ &quot;лв&quot;_ ;_ * &quot;-&quot;??_)\ &quot;лв&quot;_ ;_ @_ "/>
    <numFmt numFmtId="43" formatCode="_ * #,##0.00_)\ _л_в_ ;_ * \(#,##0.00\)\ _л_в_ ;_ * &quot;-&quot;??_)\ _л_в_ ;_ @_ "/>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yy"/>
    <numFmt numFmtId="189" formatCode="#,##0.000"/>
    <numFmt numFmtId="190" formatCode="#,##0.0"/>
    <numFmt numFmtId="191" formatCode="#,##0.00\ &quot;лв&quot;"/>
    <numFmt numFmtId="192" formatCode="0.000%"/>
    <numFmt numFmtId="193" formatCode="[$-F800]dddd\,\ mmmm\ dd\,\ yyyy"/>
    <numFmt numFmtId="194" formatCode="dd/m/yyyy\ &quot;г.&quot;;@"/>
    <numFmt numFmtId="195" formatCode="_(* #,##0_);_(* \(#,##0\);_(* &quot;-&quot;??_);_(@_)"/>
    <numFmt numFmtId="196" formatCode="[$-402]dd\ mmmm\ yyyy\ &quot;г.&quot;"/>
    <numFmt numFmtId="197" formatCode="0.0%"/>
  </numFmts>
  <fonts count="55">
    <font>
      <sz val="10"/>
      <name val="Arial"/>
      <family val="0"/>
    </font>
    <font>
      <sz val="8"/>
      <name val="Arial"/>
      <family val="2"/>
    </font>
    <font>
      <b/>
      <sz val="10"/>
      <color indexed="9"/>
      <name val="Arial"/>
      <family val="2"/>
    </font>
    <font>
      <sz val="12"/>
      <color indexed="9"/>
      <name val="Arial"/>
      <family val="2"/>
    </font>
    <font>
      <sz val="10"/>
      <color indexed="9"/>
      <name val="Arial"/>
      <family val="2"/>
    </font>
    <font>
      <b/>
      <i/>
      <sz val="10"/>
      <color indexed="9"/>
      <name val="Arial"/>
      <family val="2"/>
    </font>
    <font>
      <b/>
      <sz val="12"/>
      <color indexed="9"/>
      <name val="Arial"/>
      <family val="2"/>
    </font>
    <font>
      <b/>
      <sz val="10"/>
      <name val="Arial"/>
      <family val="2"/>
    </font>
    <font>
      <b/>
      <sz val="14"/>
      <color indexed="9"/>
      <name val="Arial"/>
      <family val="2"/>
    </font>
    <font>
      <b/>
      <sz val="16"/>
      <color indexed="9"/>
      <name val="Arial"/>
      <family val="2"/>
    </font>
    <font>
      <sz val="16"/>
      <color indexed="9"/>
      <name val="Arial"/>
      <family val="2"/>
    </font>
    <font>
      <sz val="14"/>
      <name val="Arial"/>
      <family val="2"/>
    </font>
    <font>
      <sz val="14"/>
      <color indexed="9"/>
      <name val="Arial"/>
      <family val="2"/>
    </font>
    <font>
      <b/>
      <sz val="16"/>
      <name val="Arial"/>
      <family val="2"/>
    </font>
    <font>
      <u val="single"/>
      <sz val="10"/>
      <color indexed="12"/>
      <name val="Arial"/>
      <family val="2"/>
    </font>
    <font>
      <u val="single"/>
      <sz val="10"/>
      <color indexed="36"/>
      <name val="Arial"/>
      <family val="2"/>
    </font>
    <font>
      <sz val="10"/>
      <color indexed="10"/>
      <name val="Arial"/>
      <family val="2"/>
    </font>
    <font>
      <b/>
      <sz val="12"/>
      <name val="Arial"/>
      <family val="2"/>
    </font>
    <font>
      <b/>
      <i/>
      <sz val="14"/>
      <name val="Arial"/>
      <family val="2"/>
    </font>
    <font>
      <sz val="10"/>
      <name val="Dax-Medium"/>
      <family val="0"/>
    </font>
    <font>
      <i/>
      <sz val="9"/>
      <name val="Calibri"/>
      <family val="2"/>
    </font>
    <font>
      <sz val="9"/>
      <name val="Calibri"/>
      <family val="2"/>
    </font>
    <font>
      <b/>
      <sz val="8"/>
      <name val="Tahoma"/>
      <family val="2"/>
    </font>
    <font>
      <sz val="8"/>
      <name val="Tahoma"/>
      <family val="2"/>
    </font>
    <font>
      <sz val="10"/>
      <name val="Tahoma"/>
      <family val="2"/>
    </font>
    <font>
      <sz val="10"/>
      <name val="MS Sans Serif"/>
      <family val="2"/>
    </font>
    <font>
      <b/>
      <sz val="14"/>
      <name val="Arial"/>
      <family val="2"/>
    </font>
    <font>
      <sz val="12"/>
      <name val="Arial"/>
      <family val="2"/>
    </font>
    <font>
      <sz val="10"/>
      <color indexed="8"/>
      <name val="Dax-Medium"/>
      <family val="2"/>
    </font>
    <font>
      <sz val="10"/>
      <color indexed="9"/>
      <name val="Dax-Medium"/>
      <family val="2"/>
    </font>
    <font>
      <sz val="10"/>
      <color indexed="20"/>
      <name val="Dax-Medium"/>
      <family val="2"/>
    </font>
    <font>
      <b/>
      <sz val="10"/>
      <color indexed="52"/>
      <name val="Dax-Medium"/>
      <family val="2"/>
    </font>
    <font>
      <b/>
      <sz val="10"/>
      <color indexed="9"/>
      <name val="Dax-Medium"/>
      <family val="2"/>
    </font>
    <font>
      <i/>
      <sz val="10"/>
      <color indexed="23"/>
      <name val="Dax-Medium"/>
      <family val="2"/>
    </font>
    <font>
      <sz val="10"/>
      <color indexed="17"/>
      <name val="Dax-Medium"/>
      <family val="2"/>
    </font>
    <font>
      <b/>
      <sz val="15"/>
      <color indexed="56"/>
      <name val="Dax-Medium"/>
      <family val="2"/>
    </font>
    <font>
      <b/>
      <sz val="13"/>
      <color indexed="56"/>
      <name val="Dax-Medium"/>
      <family val="2"/>
    </font>
    <font>
      <b/>
      <sz val="11"/>
      <color indexed="56"/>
      <name val="Dax-Medium"/>
      <family val="2"/>
    </font>
    <font>
      <sz val="10"/>
      <color indexed="62"/>
      <name val="Dax-Medium"/>
      <family val="2"/>
    </font>
    <font>
      <sz val="10"/>
      <color indexed="52"/>
      <name val="Dax-Medium"/>
      <family val="2"/>
    </font>
    <font>
      <sz val="10"/>
      <color indexed="60"/>
      <name val="Dax-Medium"/>
      <family val="2"/>
    </font>
    <font>
      <b/>
      <sz val="10"/>
      <color indexed="63"/>
      <name val="Dax-Medium"/>
      <family val="2"/>
    </font>
    <font>
      <b/>
      <sz val="18"/>
      <color indexed="56"/>
      <name val="Cambria"/>
      <family val="2"/>
    </font>
    <font>
      <b/>
      <sz val="10"/>
      <color indexed="8"/>
      <name val="Dax-Medium"/>
      <family val="2"/>
    </font>
    <font>
      <sz val="10"/>
      <color indexed="10"/>
      <name val="Dax-Medium"/>
      <family val="2"/>
    </font>
    <font>
      <b/>
      <sz val="9"/>
      <name val="Calibri"/>
      <family val="2"/>
    </font>
    <font>
      <b/>
      <sz val="12"/>
      <name val="Calibri"/>
      <family val="2"/>
    </font>
    <font>
      <sz val="10"/>
      <name val="Calibri"/>
      <family val="2"/>
    </font>
    <font>
      <b/>
      <sz val="15"/>
      <color indexed="9"/>
      <name val="Arial"/>
      <family val="2"/>
    </font>
    <font>
      <sz val="10"/>
      <color indexed="60"/>
      <name val="Arial"/>
      <family val="2"/>
    </font>
    <font>
      <b/>
      <i/>
      <sz val="14"/>
      <color indexed="9"/>
      <name val="Arial"/>
      <family val="2"/>
    </font>
    <font>
      <b/>
      <i/>
      <sz val="20"/>
      <color indexed="60"/>
      <name val="Arial"/>
      <family val="2"/>
    </font>
    <font>
      <sz val="40"/>
      <color indexed="9"/>
      <name val="Arial"/>
      <family val="2"/>
    </font>
    <font>
      <b/>
      <sz val="10"/>
      <color indexed="10"/>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0"/>
        <bgColor indexed="64"/>
      </patternFill>
    </fill>
    <fill>
      <patternFill patternType="solid">
        <fgColor indexed="63"/>
        <bgColor indexed="64"/>
      </patternFill>
    </fill>
    <fill>
      <patternFill patternType="solid">
        <fgColor indexed="13"/>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9"/>
      </bottom>
    </border>
    <border>
      <left style="double">
        <color indexed="9"/>
      </left>
      <right style="double">
        <color indexed="9"/>
      </right>
      <top style="double">
        <color indexed="9"/>
      </top>
      <bottom>
        <color indexed="63"/>
      </bottom>
    </border>
    <border>
      <left style="double">
        <color indexed="9"/>
      </left>
      <right style="double">
        <color indexed="9"/>
      </right>
      <top>
        <color indexed="63"/>
      </top>
      <bottom>
        <color indexed="63"/>
      </bottom>
    </border>
    <border>
      <left style="double">
        <color indexed="9"/>
      </left>
      <right style="double">
        <color indexed="9"/>
      </right>
      <top>
        <color indexed="63"/>
      </top>
      <bottom style="double">
        <color indexed="9"/>
      </bottom>
    </border>
    <border>
      <left style="double">
        <color indexed="9"/>
      </left>
      <right>
        <color indexed="63"/>
      </right>
      <top>
        <color indexed="63"/>
      </top>
      <bottom>
        <color indexed="63"/>
      </bottom>
    </border>
    <border>
      <left>
        <color indexed="63"/>
      </left>
      <right style="thin">
        <color indexed="9"/>
      </right>
      <top>
        <color indexed="63"/>
      </top>
      <bottom style="thin">
        <color indexed="9"/>
      </bottom>
    </border>
    <border>
      <left style="double">
        <color indexed="9"/>
      </left>
      <right style="double">
        <color indexed="9"/>
      </right>
      <top style="double">
        <color indexed="9"/>
      </top>
      <bottom style="double">
        <color indexed="9"/>
      </bottom>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style="double">
        <color indexed="9"/>
      </left>
      <right>
        <color indexed="63"/>
      </right>
      <top>
        <color indexed="63"/>
      </top>
      <bottom style="double">
        <color indexed="9"/>
      </bottom>
    </border>
    <border>
      <left>
        <color indexed="63"/>
      </left>
      <right>
        <color indexed="63"/>
      </right>
      <top style="thin">
        <color indexed="9"/>
      </top>
      <bottom style="double">
        <color indexed="9"/>
      </bottom>
    </border>
    <border>
      <left>
        <color indexed="63"/>
      </left>
      <right style="double">
        <color indexed="9"/>
      </right>
      <top>
        <color indexed="63"/>
      </top>
      <bottom style="double">
        <color indexed="9"/>
      </bottom>
    </border>
    <border>
      <left>
        <color indexed="63"/>
      </left>
      <right style="double">
        <color indexed="9"/>
      </right>
      <top style="double">
        <color indexed="9"/>
      </top>
      <bottom>
        <color indexed="63"/>
      </bottom>
    </border>
    <border>
      <left>
        <color indexed="63"/>
      </left>
      <right style="double">
        <color indexed="9"/>
      </right>
      <top>
        <color indexed="63"/>
      </top>
      <bottom style="thin">
        <color indexed="9"/>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style="hair"/>
      <top style="thin"/>
      <bottom style="hair"/>
    </border>
    <border>
      <left style="hair"/>
      <right>
        <color indexed="63"/>
      </right>
      <top>
        <color indexed="63"/>
      </top>
      <bottom>
        <color indexed="63"/>
      </bottom>
    </border>
    <border>
      <left style="hair"/>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thin">
        <color indexed="60"/>
      </left>
      <right>
        <color indexed="63"/>
      </right>
      <top style="thin">
        <color indexed="60"/>
      </top>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color indexed="63"/>
      </left>
      <right style="thick">
        <color indexed="60"/>
      </right>
      <top style="thin">
        <color indexed="60"/>
      </top>
      <bottom style="thin">
        <color indexed="60"/>
      </bottom>
    </border>
    <border>
      <left style="thin">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color indexed="63"/>
      </left>
      <right style="thick">
        <color indexed="60"/>
      </right>
      <top style="thin">
        <color indexed="60"/>
      </top>
      <bottom>
        <color indexed="63"/>
      </bottom>
    </border>
    <border>
      <left>
        <color indexed="63"/>
      </left>
      <right style="thin">
        <color indexed="9"/>
      </right>
      <top>
        <color indexed="63"/>
      </top>
      <bottom style="thin">
        <color indexed="60"/>
      </bottom>
    </border>
    <border>
      <left style="thin">
        <color indexed="9"/>
      </left>
      <right style="thin">
        <color indexed="9"/>
      </right>
      <top>
        <color indexed="63"/>
      </top>
      <bottom style="thin">
        <color indexed="60"/>
      </bottom>
    </border>
    <border>
      <left style="thin">
        <color indexed="9"/>
      </left>
      <right>
        <color indexed="63"/>
      </right>
      <top>
        <color indexed="63"/>
      </top>
      <bottom style="thin">
        <color indexed="60"/>
      </bottom>
    </border>
    <border>
      <left>
        <color indexed="63"/>
      </left>
      <right style="thin">
        <color indexed="60"/>
      </right>
      <top>
        <color indexed="63"/>
      </top>
      <bottom style="hair">
        <color indexed="60"/>
      </bottom>
    </border>
    <border>
      <left style="thin">
        <color indexed="60"/>
      </left>
      <right style="thin">
        <color indexed="60"/>
      </right>
      <top>
        <color indexed="63"/>
      </top>
      <bottom style="hair">
        <color indexed="60"/>
      </bottom>
    </border>
    <border>
      <left style="thin">
        <color indexed="60"/>
      </left>
      <right>
        <color indexed="63"/>
      </right>
      <top>
        <color indexed="63"/>
      </top>
      <bottom style="hair">
        <color indexed="60"/>
      </bottom>
    </border>
    <border>
      <left>
        <color indexed="63"/>
      </left>
      <right style="thin">
        <color indexed="60"/>
      </right>
      <top style="hair">
        <color indexed="60"/>
      </top>
      <bottom style="hair">
        <color indexed="60"/>
      </bottom>
    </border>
    <border>
      <left style="thin">
        <color indexed="60"/>
      </left>
      <right style="thin">
        <color indexed="60"/>
      </right>
      <top style="hair">
        <color indexed="60"/>
      </top>
      <bottom style="hair">
        <color indexed="60"/>
      </bottom>
    </border>
    <border>
      <left style="thin">
        <color indexed="60"/>
      </left>
      <right>
        <color indexed="63"/>
      </right>
      <top style="hair">
        <color indexed="60"/>
      </top>
      <bottom style="hair">
        <color indexed="60"/>
      </bottom>
    </border>
    <border>
      <left style="thin">
        <color indexed="60"/>
      </left>
      <right>
        <color indexed="63"/>
      </right>
      <top>
        <color indexed="63"/>
      </top>
      <bottom>
        <color indexed="63"/>
      </bottom>
    </border>
    <border>
      <left>
        <color indexed="63"/>
      </left>
      <right style="thin">
        <color indexed="60"/>
      </right>
      <top>
        <color indexed="63"/>
      </top>
      <bottom>
        <color indexed="63"/>
      </bottom>
    </border>
    <border>
      <left>
        <color indexed="63"/>
      </left>
      <right style="thin">
        <color indexed="60"/>
      </right>
      <top>
        <color indexed="63"/>
      </top>
      <bottom style="hair"/>
    </border>
    <border>
      <left style="thin">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60"/>
      </left>
      <right>
        <color indexed="63"/>
      </right>
      <top style="thin">
        <color indexed="60"/>
      </top>
      <bottom style="thick">
        <color indexed="60"/>
      </bottom>
    </border>
    <border>
      <left>
        <color indexed="63"/>
      </left>
      <right>
        <color indexed="63"/>
      </right>
      <top style="thin">
        <color indexed="60"/>
      </top>
      <bottom style="thick">
        <color indexed="60"/>
      </bottom>
    </border>
    <border>
      <left>
        <color indexed="63"/>
      </left>
      <right style="thin">
        <color indexed="60"/>
      </right>
      <top style="thin">
        <color indexed="60"/>
      </top>
      <bottom style="thick">
        <color indexed="60"/>
      </bottom>
    </border>
    <border>
      <left>
        <color indexed="63"/>
      </left>
      <right style="thick">
        <color indexed="60"/>
      </right>
      <top style="thin">
        <color indexed="60"/>
      </top>
      <bottom style="thick">
        <color indexed="60"/>
      </bottom>
    </border>
    <border>
      <left style="thick">
        <color indexed="60"/>
      </left>
      <right>
        <color indexed="63"/>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175" fontId="0" fillId="0" borderId="0" applyFont="0" applyFill="0" applyBorder="0" applyAlignment="0" applyProtection="0"/>
    <xf numFmtId="187" fontId="19" fillId="0" borderId="0" applyFon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19" fillId="0" borderId="0">
      <alignment/>
      <protection/>
    </xf>
    <xf numFmtId="0" fontId="25" fillId="0" borderId="0">
      <alignment/>
      <protection/>
    </xf>
    <xf numFmtId="0" fontId="0" fillId="0" borderId="0">
      <alignment/>
      <protection/>
    </xf>
    <xf numFmtId="0" fontId="0" fillId="0" borderId="0">
      <alignment/>
      <protection/>
    </xf>
    <xf numFmtId="0" fontId="24" fillId="0" borderId="0">
      <alignment/>
      <protection/>
    </xf>
    <xf numFmtId="0" fontId="0" fillId="23" borderId="7" applyNumberFormat="0" applyFont="0" applyAlignment="0" applyProtection="0"/>
    <xf numFmtId="0" fontId="41" fillId="20" borderId="8" applyNumberFormat="0" applyAlignment="0" applyProtection="0"/>
    <xf numFmtId="9" fontId="19"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cellStyleXfs>
  <cellXfs count="339">
    <xf numFmtId="0" fontId="0" fillId="0" borderId="0" xfId="0" applyAlignment="1">
      <alignment/>
    </xf>
    <xf numFmtId="0" fontId="0" fillId="0" borderId="0" xfId="0" applyFont="1" applyAlignment="1">
      <alignment/>
    </xf>
    <xf numFmtId="0" fontId="0" fillId="0" borderId="0" xfId="0" applyAlignment="1">
      <alignment horizontal="center"/>
    </xf>
    <xf numFmtId="0" fontId="0" fillId="0" borderId="0" xfId="0" applyAlignment="1" applyProtection="1">
      <alignment/>
      <protection hidden="1"/>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9" fontId="0" fillId="0" borderId="0" xfId="71" applyFont="1" applyAlignment="1">
      <alignment horizontal="center"/>
    </xf>
    <xf numFmtId="0" fontId="0" fillId="0" borderId="0" xfId="0" applyFont="1" applyAlignment="1">
      <alignment/>
    </xf>
    <xf numFmtId="0" fontId="7" fillId="0" borderId="0" xfId="0" applyFont="1" applyBorder="1" applyAlignment="1" applyProtection="1">
      <alignment horizontal="center"/>
      <protection hidden="1"/>
    </xf>
    <xf numFmtId="0" fontId="0" fillId="0" borderId="0" xfId="0" applyFont="1" applyAlignment="1">
      <alignment/>
    </xf>
    <xf numFmtId="10" fontId="0" fillId="0" borderId="0" xfId="71" applyNumberFormat="1" applyFont="1" applyFill="1" applyBorder="1" applyAlignment="1" applyProtection="1">
      <alignment horizontal="center"/>
      <protection hidden="1"/>
    </xf>
    <xf numFmtId="0" fontId="7" fillId="0" borderId="0" xfId="0" applyFont="1" applyBorder="1" applyAlignment="1">
      <alignment/>
    </xf>
    <xf numFmtId="0" fontId="0" fillId="0" borderId="0" xfId="0" applyFont="1" applyBorder="1" applyAlignment="1" applyProtection="1">
      <alignment horizontal="center"/>
      <protection hidden="1"/>
    </xf>
    <xf numFmtId="0" fontId="0" fillId="0" borderId="0" xfId="0" applyFont="1" applyAlignment="1">
      <alignment horizontal="center"/>
    </xf>
    <xf numFmtId="0" fontId="0" fillId="0" borderId="0" xfId="0" applyFont="1" applyBorder="1" applyAlignment="1">
      <alignment/>
    </xf>
    <xf numFmtId="0" fontId="7"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6" fillId="0" borderId="0" xfId="0" applyFont="1" applyAlignment="1">
      <alignment/>
    </xf>
    <xf numFmtId="0" fontId="4" fillId="0" borderId="0" xfId="0" applyFont="1" applyAlignment="1">
      <alignment/>
    </xf>
    <xf numFmtId="4" fontId="12" fillId="24" borderId="15" xfId="0" applyNumberFormat="1" applyFont="1" applyFill="1" applyBorder="1" applyAlignment="1" applyProtection="1">
      <alignment horizontal="center"/>
      <protection/>
    </xf>
    <xf numFmtId="0" fontId="6" fillId="0" borderId="0" xfId="0" applyFont="1" applyBorder="1" applyAlignment="1">
      <alignment horizontal="center"/>
    </xf>
    <xf numFmtId="0" fontId="4"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pplyProtection="1">
      <alignment horizontal="center"/>
      <protection hidden="1"/>
    </xf>
    <xf numFmtId="10" fontId="4" fillId="0" borderId="0" xfId="71" applyNumberFormat="1" applyFont="1" applyFill="1" applyBorder="1" applyAlignment="1" applyProtection="1">
      <alignment horizontal="center"/>
      <protection hidden="1"/>
    </xf>
    <xf numFmtId="0" fontId="2" fillId="0" borderId="0" xfId="0" applyFont="1" applyBorder="1" applyAlignment="1">
      <alignment/>
    </xf>
    <xf numFmtId="0" fontId="4" fillId="0" borderId="0" xfId="0" applyFont="1" applyBorder="1" applyAlignment="1" applyProtection="1">
      <alignment horizontal="center"/>
      <protection hidden="1"/>
    </xf>
    <xf numFmtId="9" fontId="4" fillId="0" borderId="0" xfId="71" applyFont="1" applyBorder="1" applyAlignment="1" applyProtection="1">
      <alignment horizontal="center"/>
      <protection hidden="1"/>
    </xf>
    <xf numFmtId="0" fontId="4" fillId="0" borderId="0" xfId="68" applyNumberFormat="1" applyFont="1" applyBorder="1" applyAlignment="1" applyProtection="1">
      <alignment horizontal="center"/>
      <protection hidden="1"/>
    </xf>
    <xf numFmtId="4" fontId="4" fillId="0" borderId="0" xfId="0" applyNumberFormat="1" applyFont="1" applyAlignment="1">
      <alignment/>
    </xf>
    <xf numFmtId="0" fontId="2" fillId="0" borderId="0" xfId="0" applyFont="1" applyAlignment="1" applyProtection="1">
      <alignment horizontal="center"/>
      <protection hidden="1"/>
    </xf>
    <xf numFmtId="0" fontId="4" fillId="0" borderId="0" xfId="0" applyFont="1" applyAlignment="1" applyProtection="1">
      <alignment horizontal="center"/>
      <protection hidden="1"/>
    </xf>
    <xf numFmtId="0" fontId="2" fillId="0" borderId="0" xfId="0" applyFont="1" applyBorder="1" applyAlignment="1" applyProtection="1">
      <alignment/>
      <protection hidden="1"/>
    </xf>
    <xf numFmtId="0" fontId="4" fillId="0" borderId="0" xfId="0" applyFont="1" applyBorder="1" applyAlignment="1" applyProtection="1">
      <alignment/>
      <protection hidden="1"/>
    </xf>
    <xf numFmtId="4" fontId="13" fillId="0" borderId="16" xfId="0" applyNumberFormat="1" applyFont="1" applyFill="1" applyBorder="1" applyAlignment="1" applyProtection="1">
      <alignment horizontal="center"/>
      <protection hidden="1"/>
    </xf>
    <xf numFmtId="0" fontId="0" fillId="25" borderId="17" xfId="0" applyFill="1" applyBorder="1" applyAlignment="1">
      <alignment/>
    </xf>
    <xf numFmtId="0" fontId="0" fillId="25" borderId="18" xfId="0" applyFill="1" applyBorder="1" applyAlignment="1">
      <alignment/>
    </xf>
    <xf numFmtId="0" fontId="0" fillId="25" borderId="14" xfId="0" applyFill="1" applyBorder="1" applyAlignment="1">
      <alignment/>
    </xf>
    <xf numFmtId="0" fontId="0" fillId="25" borderId="0" xfId="0" applyFill="1" applyBorder="1" applyAlignment="1" applyProtection="1">
      <alignment/>
      <protection hidden="1"/>
    </xf>
    <xf numFmtId="0" fontId="0" fillId="25" borderId="19" xfId="0" applyFill="1" applyBorder="1" applyAlignment="1" applyProtection="1">
      <alignment/>
      <protection hidden="1"/>
    </xf>
    <xf numFmtId="0" fontId="0" fillId="25" borderId="20" xfId="0" applyFill="1" applyBorder="1" applyAlignment="1" applyProtection="1">
      <alignment/>
      <protection hidden="1"/>
    </xf>
    <xf numFmtId="0" fontId="0" fillId="25" borderId="21" xfId="0" applyFill="1" applyBorder="1" applyAlignment="1" applyProtection="1">
      <alignment/>
      <protection hidden="1"/>
    </xf>
    <xf numFmtId="0" fontId="0" fillId="25" borderId="22" xfId="0" applyFill="1" applyBorder="1" applyAlignment="1" applyProtection="1">
      <alignment/>
      <protection hidden="1"/>
    </xf>
    <xf numFmtId="0" fontId="0" fillId="25" borderId="23" xfId="0" applyFill="1" applyBorder="1" applyAlignment="1" applyProtection="1">
      <alignment/>
      <protection hidden="1"/>
    </xf>
    <xf numFmtId="0" fontId="0" fillId="25" borderId="24" xfId="0" applyFill="1" applyBorder="1" applyAlignment="1" applyProtection="1">
      <alignment/>
      <protection hidden="1"/>
    </xf>
    <xf numFmtId="0" fontId="8" fillId="25" borderId="20" xfId="0" applyFont="1" applyFill="1" applyBorder="1" applyAlignment="1" applyProtection="1">
      <alignment/>
      <protection hidden="1"/>
    </xf>
    <xf numFmtId="0" fontId="12" fillId="25" borderId="20" xfId="0" applyFont="1" applyFill="1" applyBorder="1" applyAlignment="1" applyProtection="1">
      <alignment horizontal="right"/>
      <protection hidden="1"/>
    </xf>
    <xf numFmtId="0" fontId="2" fillId="25" borderId="0" xfId="0" applyFont="1" applyFill="1" applyBorder="1" applyAlignment="1" applyProtection="1">
      <alignment/>
      <protection hidden="1"/>
    </xf>
    <xf numFmtId="0" fontId="0" fillId="25" borderId="25" xfId="0" applyFill="1" applyBorder="1" applyAlignment="1" applyProtection="1">
      <alignment/>
      <protection hidden="1"/>
    </xf>
    <xf numFmtId="0" fontId="3" fillId="25" borderId="20" xfId="0" applyFont="1" applyFill="1" applyBorder="1" applyAlignment="1" applyProtection="1">
      <alignment horizontal="right"/>
      <protection hidden="1"/>
    </xf>
    <xf numFmtId="0" fontId="0" fillId="25" borderId="0" xfId="0" applyFill="1" applyBorder="1" applyAlignment="1" applyProtection="1">
      <alignment horizontal="center"/>
      <protection hidden="1"/>
    </xf>
    <xf numFmtId="0" fontId="9" fillId="25" borderId="20" xfId="0" applyFont="1" applyFill="1" applyBorder="1" applyAlignment="1" applyProtection="1">
      <alignment/>
      <protection hidden="1"/>
    </xf>
    <xf numFmtId="0" fontId="10" fillId="25" borderId="20" xfId="0" applyFont="1" applyFill="1" applyBorder="1" applyAlignment="1" applyProtection="1">
      <alignment horizontal="right"/>
      <protection hidden="1"/>
    </xf>
    <xf numFmtId="0" fontId="6" fillId="25" borderId="0" xfId="0" applyFont="1" applyFill="1" applyBorder="1" applyAlignment="1" applyProtection="1">
      <alignment/>
      <protection hidden="1"/>
    </xf>
    <xf numFmtId="0" fontId="3" fillId="25" borderId="0" xfId="0" applyFont="1" applyFill="1" applyBorder="1" applyAlignment="1" applyProtection="1">
      <alignment horizontal="right"/>
      <protection hidden="1"/>
    </xf>
    <xf numFmtId="0" fontId="0" fillId="25" borderId="18" xfId="0" applyFill="1" applyBorder="1" applyAlignment="1" applyProtection="1">
      <alignment/>
      <protection hidden="1"/>
    </xf>
    <xf numFmtId="0" fontId="4" fillId="25" borderId="0" xfId="0" applyFont="1" applyFill="1" applyBorder="1" applyAlignment="1" applyProtection="1">
      <alignment/>
      <protection hidden="1"/>
    </xf>
    <xf numFmtId="0" fontId="8" fillId="25" borderId="0" xfId="0" applyFont="1" applyFill="1" applyBorder="1" applyAlignment="1" applyProtection="1">
      <alignment/>
      <protection hidden="1"/>
    </xf>
    <xf numFmtId="0" fontId="2" fillId="25" borderId="0" xfId="0" applyFont="1" applyFill="1" applyBorder="1" applyAlignment="1" applyProtection="1">
      <alignment horizontal="center"/>
      <protection hidden="1"/>
    </xf>
    <xf numFmtId="0" fontId="9" fillId="25" borderId="10" xfId="0" applyFont="1" applyFill="1" applyBorder="1" applyAlignment="1" applyProtection="1">
      <alignment horizontal="left"/>
      <protection hidden="1"/>
    </xf>
    <xf numFmtId="0" fontId="10" fillId="25" borderId="10" xfId="0" applyFont="1" applyFill="1" applyBorder="1" applyAlignment="1" applyProtection="1">
      <alignment horizontal="right"/>
      <protection hidden="1"/>
    </xf>
    <xf numFmtId="0" fontId="0" fillId="25" borderId="0" xfId="0" applyFill="1" applyBorder="1" applyAlignment="1">
      <alignment/>
    </xf>
    <xf numFmtId="0" fontId="9" fillId="25" borderId="18" xfId="0" applyFont="1" applyFill="1" applyBorder="1" applyAlignment="1" applyProtection="1">
      <alignment horizontal="left"/>
      <protection hidden="1"/>
    </xf>
    <xf numFmtId="0" fontId="10" fillId="25" borderId="18" xfId="0" applyFont="1" applyFill="1" applyBorder="1" applyAlignment="1" applyProtection="1">
      <alignment horizontal="right"/>
      <protection hidden="1"/>
    </xf>
    <xf numFmtId="4" fontId="13" fillId="25" borderId="0" xfId="0" applyNumberFormat="1" applyFont="1" applyFill="1" applyBorder="1" applyAlignment="1" applyProtection="1">
      <alignment horizontal="center"/>
      <protection hidden="1"/>
    </xf>
    <xf numFmtId="0" fontId="0" fillId="25" borderId="0" xfId="0" applyFill="1" applyAlignment="1">
      <alignment/>
    </xf>
    <xf numFmtId="0" fontId="0" fillId="25" borderId="26" xfId="0" applyFill="1" applyBorder="1" applyAlignment="1" applyProtection="1">
      <alignment/>
      <protection hidden="1"/>
    </xf>
    <xf numFmtId="0" fontId="2" fillId="25" borderId="20" xfId="0" applyFont="1" applyFill="1" applyBorder="1" applyAlignment="1" applyProtection="1">
      <alignment/>
      <protection hidden="1"/>
    </xf>
    <xf numFmtId="0" fontId="4" fillId="25" borderId="20" xfId="0" applyFont="1" applyFill="1" applyBorder="1" applyAlignment="1" applyProtection="1">
      <alignment horizontal="right"/>
      <protection hidden="1"/>
    </xf>
    <xf numFmtId="0" fontId="0" fillId="25" borderId="27" xfId="0" applyFill="1" applyBorder="1" applyAlignment="1">
      <alignment/>
    </xf>
    <xf numFmtId="0" fontId="0" fillId="25" borderId="10" xfId="0" applyFill="1" applyBorder="1" applyAlignment="1" applyProtection="1">
      <alignment/>
      <protection hidden="1"/>
    </xf>
    <xf numFmtId="0" fontId="4" fillId="25" borderId="10" xfId="0" applyFont="1" applyFill="1" applyBorder="1" applyAlignment="1" applyProtection="1">
      <alignment/>
      <protection hidden="1"/>
    </xf>
    <xf numFmtId="0" fontId="4" fillId="25" borderId="28" xfId="0" applyFont="1" applyFill="1" applyBorder="1" applyAlignment="1" applyProtection="1">
      <alignment/>
      <protection hidden="1"/>
    </xf>
    <xf numFmtId="0" fontId="0" fillId="25" borderId="28" xfId="0" applyFill="1" applyBorder="1" applyAlignment="1" applyProtection="1">
      <alignment/>
      <protection hidden="1"/>
    </xf>
    <xf numFmtId="0" fontId="0" fillId="25" borderId="29" xfId="0" applyFill="1" applyBorder="1" applyAlignment="1" applyProtection="1">
      <alignment/>
      <protection hidden="1"/>
    </xf>
    <xf numFmtId="0" fontId="0" fillId="25" borderId="30" xfId="0" applyFill="1" applyBorder="1" applyAlignment="1" applyProtection="1">
      <alignment/>
      <protection hidden="1"/>
    </xf>
    <xf numFmtId="10" fontId="17" fillId="0" borderId="16" xfId="0" applyNumberFormat="1" applyFont="1" applyFill="1" applyBorder="1" applyAlignment="1" applyProtection="1">
      <alignment horizontal="center"/>
      <protection/>
    </xf>
    <xf numFmtId="4" fontId="17" fillId="0" borderId="16" xfId="0" applyNumberFormat="1" applyFont="1" applyFill="1" applyBorder="1" applyAlignment="1" applyProtection="1">
      <alignment horizontal="center"/>
      <protection/>
    </xf>
    <xf numFmtId="3" fontId="11" fillId="0" borderId="16" xfId="0" applyNumberFormat="1" applyFont="1" applyFill="1" applyBorder="1" applyAlignment="1" applyProtection="1">
      <alignment horizontal="center"/>
      <protection locked="0"/>
    </xf>
    <xf numFmtId="4" fontId="11" fillId="0" borderId="16" xfId="0" applyNumberFormat="1" applyFont="1" applyFill="1" applyBorder="1" applyAlignment="1" applyProtection="1">
      <alignment horizontal="center"/>
      <protection/>
    </xf>
    <xf numFmtId="4" fontId="11" fillId="0" borderId="16" xfId="0" applyNumberFormat="1" applyFont="1" applyFill="1" applyBorder="1" applyAlignment="1" applyProtection="1">
      <alignment horizontal="center"/>
      <protection locked="0"/>
    </xf>
    <xf numFmtId="0" fontId="8" fillId="25" borderId="20" xfId="0" applyFont="1" applyFill="1" applyBorder="1" applyAlignment="1" applyProtection="1">
      <alignment horizontal="center"/>
      <protection hidden="1"/>
    </xf>
    <xf numFmtId="0" fontId="8" fillId="25" borderId="31" xfId="0" applyFont="1" applyFill="1" applyBorder="1" applyAlignment="1" applyProtection="1">
      <alignment horizontal="center"/>
      <protection hidden="1"/>
    </xf>
    <xf numFmtId="0" fontId="11" fillId="25" borderId="0" xfId="0" applyFont="1" applyFill="1" applyBorder="1" applyAlignment="1" applyProtection="1">
      <alignment/>
      <protection hidden="1"/>
    </xf>
    <xf numFmtId="0" fontId="12" fillId="25" borderId="0" xfId="0" applyFont="1" applyFill="1" applyBorder="1" applyAlignment="1" applyProtection="1">
      <alignment/>
      <protection hidden="1"/>
    </xf>
    <xf numFmtId="0" fontId="11" fillId="25" borderId="0" xfId="0" applyFont="1" applyFill="1" applyBorder="1" applyAlignment="1" applyProtection="1">
      <alignment horizontal="center"/>
      <protection hidden="1"/>
    </xf>
    <xf numFmtId="0" fontId="8" fillId="25" borderId="10" xfId="0" applyFont="1" applyFill="1" applyBorder="1" applyAlignment="1" applyProtection="1">
      <alignment horizontal="left"/>
      <protection hidden="1"/>
    </xf>
    <xf numFmtId="0" fontId="8" fillId="25" borderId="18" xfId="0" applyFont="1" applyFill="1" applyBorder="1" applyAlignment="1" applyProtection="1">
      <alignment horizontal="left"/>
      <protection hidden="1"/>
    </xf>
    <xf numFmtId="0" fontId="8" fillId="25" borderId="20" xfId="0" applyFont="1" applyFill="1" applyBorder="1" applyAlignment="1" applyProtection="1">
      <alignment horizontal="left"/>
      <protection hidden="1"/>
    </xf>
    <xf numFmtId="0" fontId="2" fillId="0" borderId="0" xfId="0" applyFont="1" applyAlignment="1">
      <alignment horizontal="center"/>
    </xf>
    <xf numFmtId="0" fontId="0" fillId="26" borderId="21" xfId="0" applyFill="1" applyBorder="1" applyAlignment="1" applyProtection="1">
      <alignment/>
      <protection hidden="1"/>
    </xf>
    <xf numFmtId="0" fontId="0" fillId="26" borderId="22" xfId="0" applyFill="1" applyBorder="1" applyAlignment="1" applyProtection="1">
      <alignment/>
      <protection hidden="1"/>
    </xf>
    <xf numFmtId="0" fontId="0" fillId="26" borderId="23" xfId="0" applyFill="1" applyBorder="1" applyAlignment="1" applyProtection="1">
      <alignment/>
      <protection hidden="1"/>
    </xf>
    <xf numFmtId="0" fontId="0" fillId="26" borderId="24" xfId="0" applyFill="1" applyBorder="1" applyAlignment="1" applyProtection="1">
      <alignment/>
      <protection hidden="1"/>
    </xf>
    <xf numFmtId="0" fontId="5" fillId="26" borderId="0" xfId="0" applyFont="1" applyFill="1" applyBorder="1" applyAlignment="1" applyProtection="1">
      <alignment/>
      <protection hidden="1"/>
    </xf>
    <xf numFmtId="0" fontId="0" fillId="26" borderId="25" xfId="0" applyFill="1" applyBorder="1" applyAlignment="1" applyProtection="1">
      <alignment/>
      <protection hidden="1"/>
    </xf>
    <xf numFmtId="0" fontId="0" fillId="26" borderId="26" xfId="0" applyFill="1" applyBorder="1" applyAlignment="1" applyProtection="1">
      <alignment/>
      <protection hidden="1"/>
    </xf>
    <xf numFmtId="0" fontId="5" fillId="26" borderId="20" xfId="0" applyFont="1" applyFill="1" applyBorder="1" applyAlignment="1" applyProtection="1">
      <alignment/>
      <protection hidden="1"/>
    </xf>
    <xf numFmtId="0" fontId="0" fillId="26" borderId="15" xfId="0" applyFill="1" applyBorder="1" applyAlignment="1" applyProtection="1">
      <alignment/>
      <protection hidden="1"/>
    </xf>
    <xf numFmtId="4" fontId="11" fillId="0" borderId="16" xfId="0" applyNumberFormat="1" applyFont="1" applyFill="1" applyBorder="1" applyAlignment="1" applyProtection="1">
      <alignment horizontal="center"/>
      <protection hidden="1"/>
    </xf>
    <xf numFmtId="0" fontId="45" fillId="0" borderId="0" xfId="53" applyFont="1" applyProtection="1">
      <alignment/>
      <protection hidden="1"/>
    </xf>
    <xf numFmtId="0" fontId="46" fillId="0" borderId="0" xfId="53" applyFont="1" applyAlignment="1" applyProtection="1">
      <alignment horizontal="center"/>
      <protection hidden="1"/>
    </xf>
    <xf numFmtId="0" fontId="46" fillId="0" borderId="0" xfId="53" applyFont="1" applyFill="1" applyAlignment="1" applyProtection="1">
      <alignment horizontal="center"/>
      <protection hidden="1"/>
    </xf>
    <xf numFmtId="0" fontId="21" fillId="0" borderId="0" xfId="53" applyFont="1" applyProtection="1">
      <alignment/>
      <protection hidden="1"/>
    </xf>
    <xf numFmtId="0" fontId="21" fillId="0" borderId="0" xfId="53" applyFont="1" applyAlignment="1" applyProtection="1">
      <alignment horizontal="left" vertical="center"/>
      <protection hidden="1"/>
    </xf>
    <xf numFmtId="0" fontId="21" fillId="0" borderId="0" xfId="53" applyFont="1" applyFill="1" applyAlignment="1" applyProtection="1">
      <alignment horizontal="left" vertical="center"/>
      <protection hidden="1"/>
    </xf>
    <xf numFmtId="0" fontId="45" fillId="0" borderId="0" xfId="53" applyFont="1" applyAlignment="1" applyProtection="1">
      <alignment horizontal="left" vertical="center"/>
      <protection hidden="1"/>
    </xf>
    <xf numFmtId="0" fontId="21" fillId="0" borderId="32" xfId="53" applyFont="1" applyBorder="1" applyAlignment="1" applyProtection="1">
      <alignment horizontal="left" vertical="center"/>
      <protection hidden="1"/>
    </xf>
    <xf numFmtId="0" fontId="21" fillId="0" borderId="33" xfId="53" applyFont="1" applyFill="1" applyBorder="1" applyAlignment="1" applyProtection="1">
      <alignment horizontal="left" vertical="center"/>
      <protection hidden="1"/>
    </xf>
    <xf numFmtId="0" fontId="21" fillId="0" borderId="34" xfId="53" applyFont="1" applyFill="1" applyBorder="1" applyAlignment="1" applyProtection="1">
      <alignment horizontal="left" vertical="center"/>
      <protection hidden="1"/>
    </xf>
    <xf numFmtId="0" fontId="21" fillId="0" borderId="35" xfId="53" applyFont="1" applyFill="1" applyBorder="1" applyAlignment="1" applyProtection="1">
      <alignment horizontal="left" vertical="center"/>
      <protection hidden="1"/>
    </xf>
    <xf numFmtId="0" fontId="21" fillId="0" borderId="0" xfId="53" applyFont="1" applyAlignment="1" applyProtection="1">
      <alignment/>
      <protection hidden="1"/>
    </xf>
    <xf numFmtId="0" fontId="21" fillId="0" borderId="36" xfId="53" applyFont="1" applyBorder="1" applyAlignment="1" applyProtection="1">
      <alignment horizontal="left" vertical="center"/>
      <protection hidden="1"/>
    </xf>
    <xf numFmtId="0" fontId="21" fillId="0" borderId="37" xfId="53" applyFont="1" applyFill="1" applyBorder="1" applyAlignment="1" applyProtection="1">
      <alignment horizontal="left" vertical="center"/>
      <protection hidden="1"/>
    </xf>
    <xf numFmtId="0" fontId="21" fillId="0" borderId="38" xfId="53" applyFont="1" applyFill="1" applyBorder="1" applyAlignment="1" applyProtection="1">
      <alignment horizontal="left" vertical="center"/>
      <protection hidden="1"/>
    </xf>
    <xf numFmtId="0" fontId="21" fillId="0" borderId="39" xfId="53" applyFont="1" applyFill="1" applyBorder="1" applyAlignment="1" applyProtection="1">
      <alignment horizontal="left" vertical="center"/>
      <protection hidden="1"/>
    </xf>
    <xf numFmtId="0" fontId="21" fillId="0" borderId="40" xfId="53" applyFont="1" applyBorder="1" applyAlignment="1" applyProtection="1">
      <alignment horizontal="left" vertical="center"/>
      <protection hidden="1"/>
    </xf>
    <xf numFmtId="0" fontId="21" fillId="0" borderId="0" xfId="53" applyFont="1" applyBorder="1" applyAlignment="1" applyProtection="1">
      <alignment horizontal="left" vertical="center"/>
      <protection hidden="1"/>
    </xf>
    <xf numFmtId="0" fontId="21" fillId="0" borderId="0" xfId="53" applyFont="1" applyFill="1" applyBorder="1" applyAlignment="1" applyProtection="1">
      <alignment horizontal="left" vertical="center"/>
      <protection hidden="1"/>
    </xf>
    <xf numFmtId="0" fontId="21" fillId="0" borderId="41" xfId="53" applyFont="1" applyFill="1" applyBorder="1" applyAlignment="1" applyProtection="1">
      <alignment horizontal="left" vertical="center"/>
      <protection hidden="1"/>
    </xf>
    <xf numFmtId="0" fontId="21" fillId="0" borderId="36" xfId="53" applyFont="1" applyBorder="1" applyAlignment="1" applyProtection="1">
      <alignment horizontal="left" vertical="center" wrapText="1"/>
      <protection hidden="1"/>
    </xf>
    <xf numFmtId="0" fontId="21" fillId="0" borderId="42" xfId="53" applyFont="1" applyFill="1" applyBorder="1" applyAlignment="1" applyProtection="1">
      <alignment horizontal="left" vertical="center" wrapText="1"/>
      <protection hidden="1"/>
    </xf>
    <xf numFmtId="3" fontId="21" fillId="0" borderId="0" xfId="53" applyNumberFormat="1" applyFont="1" applyFill="1" applyBorder="1" applyAlignment="1" applyProtection="1">
      <alignment horizontal="right" vertical="center"/>
      <protection hidden="1"/>
    </xf>
    <xf numFmtId="0" fontId="47" fillId="0" borderId="0" xfId="53" applyFont="1" applyProtection="1">
      <alignment/>
      <protection hidden="1"/>
    </xf>
    <xf numFmtId="0" fontId="21" fillId="0" borderId="37" xfId="53" applyFont="1" applyFill="1" applyBorder="1" applyAlignment="1" applyProtection="1">
      <alignment/>
      <protection hidden="1"/>
    </xf>
    <xf numFmtId="0" fontId="21" fillId="0" borderId="38" xfId="53" applyFont="1" applyFill="1" applyBorder="1" applyAlignment="1" applyProtection="1">
      <alignment/>
      <protection hidden="1"/>
    </xf>
    <xf numFmtId="0" fontId="21" fillId="0" borderId="43" xfId="53" applyFont="1" applyFill="1" applyBorder="1" applyAlignment="1" applyProtection="1">
      <alignment horizontal="left" vertical="center"/>
      <protection hidden="1"/>
    </xf>
    <xf numFmtId="0" fontId="21" fillId="0" borderId="40" xfId="53" applyFont="1" applyBorder="1" applyAlignment="1" applyProtection="1">
      <alignment horizontal="left" vertical="center" wrapText="1"/>
      <protection hidden="1"/>
    </xf>
    <xf numFmtId="0" fontId="21" fillId="0" borderId="44" xfId="53" applyFont="1" applyFill="1" applyBorder="1" applyAlignment="1" applyProtection="1">
      <alignment horizontal="left" vertical="center"/>
      <protection hidden="1"/>
    </xf>
    <xf numFmtId="0" fontId="21" fillId="0" borderId="45" xfId="53" applyFont="1" applyFill="1" applyBorder="1" applyAlignment="1" applyProtection="1">
      <alignment horizontal="left" vertical="center"/>
      <protection hidden="1"/>
    </xf>
    <xf numFmtId="0" fontId="21" fillId="0" borderId="46" xfId="53" applyFont="1" applyFill="1" applyBorder="1" applyAlignment="1" applyProtection="1">
      <alignment horizontal="left" vertical="center"/>
      <protection hidden="1"/>
    </xf>
    <xf numFmtId="0" fontId="21" fillId="0" borderId="32" xfId="53" applyFont="1" applyBorder="1" applyAlignment="1" applyProtection="1">
      <alignment horizontal="left" vertical="center" wrapText="1"/>
      <protection hidden="1"/>
    </xf>
    <xf numFmtId="0" fontId="21" fillId="0" borderId="0" xfId="53" applyFont="1" applyAlignment="1" applyProtection="1">
      <alignment wrapText="1"/>
      <protection hidden="1"/>
    </xf>
    <xf numFmtId="0" fontId="21" fillId="0" borderId="47" xfId="53" applyFont="1" applyFill="1" applyBorder="1" applyAlignment="1" applyProtection="1">
      <alignment vertical="top"/>
      <protection hidden="1"/>
    </xf>
    <xf numFmtId="0" fontId="21" fillId="0" borderId="48" xfId="53" applyFont="1" applyFill="1" applyBorder="1" applyAlignment="1" applyProtection="1">
      <alignment horizontal="right" vertical="top"/>
      <protection hidden="1"/>
    </xf>
    <xf numFmtId="14" fontId="21" fillId="0" borderId="49" xfId="53" applyNumberFormat="1" applyFont="1" applyFill="1" applyBorder="1" applyAlignment="1" applyProtection="1">
      <alignment horizontal="left" vertical="top"/>
      <protection hidden="1"/>
    </xf>
    <xf numFmtId="0" fontId="21" fillId="0" borderId="0" xfId="53" applyFont="1" applyAlignment="1" applyProtection="1">
      <alignment horizontal="left" vertical="center" wrapText="1"/>
      <protection hidden="1"/>
    </xf>
    <xf numFmtId="193" fontId="21" fillId="0" borderId="0" xfId="53" applyNumberFormat="1" applyFont="1" applyFill="1" applyAlignment="1" applyProtection="1">
      <alignment horizontal="left" vertical="center"/>
      <protection hidden="1"/>
    </xf>
    <xf numFmtId="0" fontId="21" fillId="0" borderId="0" xfId="53" applyFont="1" applyBorder="1" applyAlignment="1" applyProtection="1">
      <alignment horizontal="left" vertical="center" wrapText="1"/>
      <protection hidden="1"/>
    </xf>
    <xf numFmtId="0" fontId="45" fillId="0" borderId="0" xfId="53" applyFont="1" applyAlignment="1" applyProtection="1">
      <alignment vertical="center"/>
      <protection hidden="1"/>
    </xf>
    <xf numFmtId="0" fontId="21" fillId="0" borderId="0" xfId="53" applyFont="1" applyFill="1" applyProtection="1">
      <alignment/>
      <protection hidden="1"/>
    </xf>
    <xf numFmtId="0" fontId="21" fillId="0" borderId="50" xfId="53" applyFont="1" applyBorder="1" applyAlignment="1" applyProtection="1">
      <alignment horizontal="left" vertical="center" wrapText="1"/>
      <protection hidden="1"/>
    </xf>
    <xf numFmtId="0" fontId="20" fillId="0" borderId="0" xfId="53" applyFont="1" applyBorder="1" applyAlignment="1" applyProtection="1">
      <alignment horizontal="left" vertical="center"/>
      <protection hidden="1"/>
    </xf>
    <xf numFmtId="0" fontId="21" fillId="0" borderId="0" xfId="53" applyFont="1" applyFill="1" applyBorder="1" applyAlignment="1" applyProtection="1">
      <alignment horizontal="left" vertical="center" wrapText="1"/>
      <protection hidden="1"/>
    </xf>
    <xf numFmtId="0" fontId="21" fillId="0" borderId="0" xfId="53" applyFont="1" applyFill="1" applyAlignment="1" applyProtection="1">
      <alignment vertical="center" wrapText="1"/>
      <protection hidden="1"/>
    </xf>
    <xf numFmtId="0" fontId="21" fillId="0" borderId="0" xfId="53" applyFont="1" applyFill="1" applyAlignment="1" applyProtection="1">
      <alignment vertical="center"/>
      <protection hidden="1"/>
    </xf>
    <xf numFmtId="10" fontId="4" fillId="0" borderId="0" xfId="71" applyNumberFormat="1" applyFont="1" applyAlignment="1">
      <alignment/>
    </xf>
    <xf numFmtId="0" fontId="45" fillId="0" borderId="0" xfId="53" applyFont="1" applyFill="1" applyAlignment="1" applyProtection="1">
      <alignment horizontal="left" vertical="center"/>
      <protection hidden="1"/>
    </xf>
    <xf numFmtId="0" fontId="21" fillId="0" borderId="32" xfId="53" applyFont="1" applyFill="1" applyBorder="1" applyAlignment="1" applyProtection="1">
      <alignment horizontal="left" vertical="center"/>
      <protection hidden="1"/>
    </xf>
    <xf numFmtId="0" fontId="21" fillId="0" borderId="36" xfId="53" applyFont="1" applyFill="1" applyBorder="1" applyAlignment="1" applyProtection="1">
      <alignment horizontal="left" vertical="center" wrapText="1"/>
      <protection hidden="1"/>
    </xf>
    <xf numFmtId="191" fontId="21" fillId="0" borderId="37" xfId="53" applyNumberFormat="1" applyFont="1" applyFill="1" applyBorder="1" applyAlignment="1" applyProtection="1">
      <alignment horizontal="left" vertical="center"/>
      <protection hidden="1"/>
    </xf>
    <xf numFmtId="0" fontId="21" fillId="0" borderId="36" xfId="53" applyFont="1" applyFill="1" applyBorder="1" applyAlignment="1" applyProtection="1">
      <alignment horizontal="left" vertical="center"/>
      <protection hidden="1"/>
    </xf>
    <xf numFmtId="3" fontId="21" fillId="0" borderId="37" xfId="53" applyNumberFormat="1" applyFont="1" applyFill="1" applyBorder="1" applyAlignment="1" applyProtection="1">
      <alignment horizontal="left" vertical="center"/>
      <protection hidden="1"/>
    </xf>
    <xf numFmtId="191" fontId="21" fillId="0" borderId="0" xfId="53" applyNumberFormat="1" applyFont="1" applyFill="1" applyBorder="1" applyAlignment="1" applyProtection="1">
      <alignment horizontal="left" vertical="center"/>
      <protection hidden="1"/>
    </xf>
    <xf numFmtId="0" fontId="21" fillId="0" borderId="40" xfId="53" applyFont="1" applyFill="1" applyBorder="1" applyAlignment="1" applyProtection="1">
      <alignment horizontal="left" vertical="center" wrapText="1"/>
      <protection hidden="1"/>
    </xf>
    <xf numFmtId="0" fontId="21" fillId="0" borderId="32" xfId="53" applyFont="1" applyFill="1" applyBorder="1" applyAlignment="1" applyProtection="1">
      <alignment horizontal="left" vertical="center" wrapText="1"/>
      <protection hidden="1"/>
    </xf>
    <xf numFmtId="192" fontId="21" fillId="0" borderId="35" xfId="60" applyNumberFormat="1" applyFont="1" applyFill="1" applyBorder="1" applyAlignment="1" applyProtection="1">
      <alignment horizontal="left" vertical="center"/>
      <protection hidden="1"/>
    </xf>
    <xf numFmtId="10" fontId="21" fillId="0" borderId="37" xfId="53" applyNumberFormat="1" applyFont="1" applyFill="1" applyBorder="1" applyAlignment="1" applyProtection="1">
      <alignment horizontal="left" vertical="center"/>
      <protection hidden="1"/>
    </xf>
    <xf numFmtId="0" fontId="4" fillId="0" borderId="0" xfId="54" applyFont="1" applyProtection="1">
      <alignment/>
      <protection hidden="1"/>
    </xf>
    <xf numFmtId="0" fontId="0" fillId="0" borderId="0" xfId="54" applyFont="1" applyProtection="1">
      <alignment/>
      <protection hidden="1"/>
    </xf>
    <xf numFmtId="3" fontId="0" fillId="0" borderId="0" xfId="54" applyNumberFormat="1" applyFont="1" applyProtection="1">
      <alignment/>
      <protection hidden="1"/>
    </xf>
    <xf numFmtId="3" fontId="0" fillId="0" borderId="0" xfId="54" applyNumberFormat="1" applyFont="1" applyAlignment="1" applyProtection="1">
      <alignment horizontal="left"/>
      <protection hidden="1"/>
    </xf>
    <xf numFmtId="0" fontId="0" fillId="25" borderId="0" xfId="54" applyFont="1" applyFill="1" applyProtection="1">
      <alignment/>
      <protection hidden="1"/>
    </xf>
    <xf numFmtId="0" fontId="48" fillId="25" borderId="0" xfId="54" applyFont="1" applyFill="1" applyAlignment="1" applyProtection="1">
      <alignment horizontal="left" wrapText="1"/>
      <protection hidden="1"/>
    </xf>
    <xf numFmtId="0" fontId="7" fillId="25" borderId="0" xfId="54" applyFont="1" applyFill="1" applyAlignment="1" applyProtection="1">
      <alignment wrapText="1"/>
      <protection hidden="1"/>
    </xf>
    <xf numFmtId="3" fontId="0" fillId="25" borderId="0" xfId="54" applyNumberFormat="1" applyFont="1" applyFill="1" applyAlignment="1" applyProtection="1">
      <alignment horizontal="center"/>
      <protection hidden="1"/>
    </xf>
    <xf numFmtId="0" fontId="26" fillId="25" borderId="0" xfId="54" applyFont="1" applyFill="1" applyAlignment="1" applyProtection="1">
      <alignment horizontal="right" vertical="top" wrapText="1"/>
      <protection hidden="1"/>
    </xf>
    <xf numFmtId="0" fontId="8" fillId="25" borderId="0" xfId="54" applyFont="1" applyFill="1" applyAlignment="1" applyProtection="1">
      <alignment horizontal="right" vertical="top" wrapText="1"/>
      <protection hidden="1"/>
    </xf>
    <xf numFmtId="194" fontId="8" fillId="25" borderId="0" xfId="54" applyNumberFormat="1" applyFont="1" applyFill="1" applyAlignment="1" applyProtection="1">
      <alignment horizontal="left" vertical="top" wrapText="1"/>
      <protection hidden="1"/>
    </xf>
    <xf numFmtId="3" fontId="49" fillId="0" borderId="0" xfId="54" applyNumberFormat="1" applyFont="1" applyProtection="1">
      <alignment/>
      <protection hidden="1"/>
    </xf>
    <xf numFmtId="3" fontId="49" fillId="0" borderId="0" xfId="54" applyNumberFormat="1" applyFont="1" applyProtection="1" quotePrefix="1">
      <alignment/>
      <protection hidden="1"/>
    </xf>
    <xf numFmtId="0" fontId="49" fillId="0" borderId="0" xfId="54" applyFont="1" applyProtection="1">
      <alignment/>
      <protection hidden="1"/>
    </xf>
    <xf numFmtId="0" fontId="49" fillId="0" borderId="0" xfId="54" applyFont="1" applyProtection="1" quotePrefix="1">
      <alignment/>
      <protection hidden="1"/>
    </xf>
    <xf numFmtId="0" fontId="4" fillId="0" borderId="0" xfId="54" applyFont="1" applyProtection="1" quotePrefix="1">
      <alignment/>
      <protection hidden="1"/>
    </xf>
    <xf numFmtId="3" fontId="0" fillId="0" borderId="0" xfId="54" applyNumberFormat="1" applyFont="1" applyFill="1" applyProtection="1">
      <alignment/>
      <protection hidden="1"/>
    </xf>
    <xf numFmtId="3" fontId="16" fillId="0" borderId="0" xfId="54" applyNumberFormat="1" applyFont="1" applyProtection="1">
      <alignment/>
      <protection hidden="1"/>
    </xf>
    <xf numFmtId="0" fontId="16" fillId="0" borderId="0" xfId="54" applyFont="1" applyProtection="1">
      <alignment/>
      <protection hidden="1"/>
    </xf>
    <xf numFmtId="10" fontId="0" fillId="0" borderId="0" xfId="54" applyNumberFormat="1" applyFont="1" applyFill="1" applyAlignment="1" applyProtection="1">
      <alignment horizontal="left"/>
      <protection hidden="1"/>
    </xf>
    <xf numFmtId="0" fontId="4" fillId="0" borderId="0" xfId="54" applyFont="1" applyFill="1" applyProtection="1">
      <alignment/>
      <protection hidden="1"/>
    </xf>
    <xf numFmtId="0" fontId="27" fillId="0" borderId="0" xfId="54" applyFont="1" applyProtection="1">
      <alignment/>
      <protection hidden="1"/>
    </xf>
    <xf numFmtId="3" fontId="27" fillId="0" borderId="0" xfId="54" applyNumberFormat="1" applyFont="1" applyProtection="1">
      <alignment/>
      <protection hidden="1"/>
    </xf>
    <xf numFmtId="3" fontId="27" fillId="0" borderId="0" xfId="54" applyNumberFormat="1" applyFont="1" applyAlignment="1" applyProtection="1">
      <alignment horizontal="left"/>
      <protection hidden="1"/>
    </xf>
    <xf numFmtId="0" fontId="17" fillId="24" borderId="51" xfId="54" applyFont="1" applyFill="1" applyBorder="1" applyAlignment="1" applyProtection="1">
      <alignment horizontal="left" indent="1"/>
      <protection hidden="1"/>
    </xf>
    <xf numFmtId="0" fontId="17" fillId="24" borderId="52" xfId="54" applyFont="1" applyFill="1" applyBorder="1" applyAlignment="1" applyProtection="1">
      <alignment horizontal="left" indent="1"/>
      <protection hidden="1"/>
    </xf>
    <xf numFmtId="0" fontId="17" fillId="24" borderId="53" xfId="54" applyFont="1" applyFill="1" applyBorder="1" applyAlignment="1" applyProtection="1">
      <alignment horizontal="left" indent="1"/>
      <protection hidden="1"/>
    </xf>
    <xf numFmtId="4" fontId="27" fillId="0" borderId="51" xfId="54" applyNumberFormat="1" applyFont="1" applyFill="1" applyBorder="1" applyAlignment="1" applyProtection="1">
      <alignment horizontal="left" indent="1"/>
      <protection hidden="1"/>
    </xf>
    <xf numFmtId="3" fontId="27" fillId="0" borderId="54" xfId="54" applyNumberFormat="1" applyFont="1" applyFill="1" applyBorder="1" applyAlignment="1" applyProtection="1">
      <alignment horizontal="left" indent="1"/>
      <protection hidden="1"/>
    </xf>
    <xf numFmtId="192" fontId="27" fillId="0" borderId="51" xfId="62" applyNumberFormat="1" applyFont="1" applyFill="1" applyBorder="1" applyAlignment="1" applyProtection="1">
      <alignment horizontal="left" indent="1"/>
      <protection hidden="1"/>
    </xf>
    <xf numFmtId="192" fontId="27" fillId="0" borderId="54" xfId="62" applyNumberFormat="1" applyFont="1" applyFill="1" applyBorder="1" applyAlignment="1" applyProtection="1">
      <alignment/>
      <protection hidden="1"/>
    </xf>
    <xf numFmtId="0" fontId="17" fillId="24" borderId="55" xfId="54" applyFont="1" applyFill="1" applyBorder="1" applyAlignment="1" applyProtection="1">
      <alignment horizontal="left" indent="1"/>
      <protection hidden="1"/>
    </xf>
    <xf numFmtId="0" fontId="17" fillId="24" borderId="56" xfId="54" applyFont="1" applyFill="1" applyBorder="1" applyAlignment="1" applyProtection="1">
      <alignment horizontal="left" indent="1"/>
      <protection hidden="1"/>
    </xf>
    <xf numFmtId="0" fontId="17" fillId="24" borderId="57" xfId="54" applyFont="1" applyFill="1" applyBorder="1" applyAlignment="1" applyProtection="1">
      <alignment horizontal="left" indent="1"/>
      <protection hidden="1"/>
    </xf>
    <xf numFmtId="10" fontId="27" fillId="0" borderId="55" xfId="62" applyNumberFormat="1" applyFont="1" applyFill="1" applyBorder="1" applyAlignment="1" applyProtection="1">
      <alignment horizontal="left" indent="1"/>
      <protection hidden="1"/>
    </xf>
    <xf numFmtId="192" fontId="27" fillId="0" borderId="58" xfId="62" applyNumberFormat="1" applyFont="1" applyFill="1" applyBorder="1" applyAlignment="1" applyProtection="1">
      <alignment horizontal="left" indent="1"/>
      <protection hidden="1"/>
    </xf>
    <xf numFmtId="192" fontId="27" fillId="0" borderId="55" xfId="62" applyNumberFormat="1" applyFont="1" applyFill="1" applyBorder="1" applyAlignment="1" applyProtection="1">
      <alignment horizontal="left" indent="1"/>
      <protection hidden="1"/>
    </xf>
    <xf numFmtId="0" fontId="17" fillId="24" borderId="0" xfId="54" applyFont="1" applyFill="1" applyBorder="1" applyAlignment="1" applyProtection="1">
      <alignment horizontal="left"/>
      <protection hidden="1"/>
    </xf>
    <xf numFmtId="10" fontId="27" fillId="0" borderId="0" xfId="54" applyNumberFormat="1" applyFont="1" applyBorder="1" applyAlignment="1" applyProtection="1">
      <alignment horizontal="left" indent="1"/>
      <protection hidden="1"/>
    </xf>
    <xf numFmtId="10" fontId="27" fillId="0" borderId="0" xfId="54" applyNumberFormat="1" applyFont="1" applyFill="1" applyBorder="1" applyAlignment="1" applyProtection="1">
      <alignment horizontal="left" indent="1"/>
      <protection hidden="1"/>
    </xf>
    <xf numFmtId="0" fontId="27" fillId="0" borderId="0" xfId="54" applyFont="1" applyFill="1" applyAlignment="1" applyProtection="1">
      <alignment/>
      <protection hidden="1"/>
    </xf>
    <xf numFmtId="3" fontId="27" fillId="0" borderId="0" xfId="54" applyNumberFormat="1" applyFont="1" applyFill="1" applyProtection="1">
      <alignment/>
      <protection hidden="1"/>
    </xf>
    <xf numFmtId="0" fontId="27" fillId="0" borderId="0" xfId="54" applyFont="1" applyFill="1" applyProtection="1">
      <alignment/>
      <protection hidden="1"/>
    </xf>
    <xf numFmtId="3" fontId="3" fillId="0" borderId="0" xfId="54" applyNumberFormat="1" applyFont="1" applyFill="1" applyAlignment="1" applyProtection="1">
      <alignment wrapText="1"/>
      <protection hidden="1"/>
    </xf>
    <xf numFmtId="3" fontId="27" fillId="25" borderId="59" xfId="54" applyNumberFormat="1" applyFont="1" applyFill="1" applyBorder="1" applyAlignment="1" applyProtection="1">
      <alignment horizontal="center" vertical="center" wrapText="1"/>
      <protection hidden="1"/>
    </xf>
    <xf numFmtId="3" fontId="27" fillId="25" borderId="60" xfId="54" applyNumberFormat="1" applyFont="1" applyFill="1" applyBorder="1" applyAlignment="1" applyProtection="1">
      <alignment horizontal="center" vertical="center" wrapText="1"/>
      <protection hidden="1"/>
    </xf>
    <xf numFmtId="3" fontId="27" fillId="25" borderId="61" xfId="54" applyNumberFormat="1" applyFont="1" applyFill="1" applyBorder="1" applyAlignment="1" applyProtection="1">
      <alignment horizontal="center" vertical="center" wrapText="1"/>
      <protection hidden="1"/>
    </xf>
    <xf numFmtId="3" fontId="27" fillId="0" borderId="0" xfId="54" applyNumberFormat="1" applyFont="1" applyAlignment="1" applyProtection="1">
      <alignment wrapText="1"/>
      <protection hidden="1"/>
    </xf>
    <xf numFmtId="3" fontId="3" fillId="0" borderId="0" xfId="54" applyNumberFormat="1" applyFont="1" applyAlignment="1" applyProtection="1">
      <alignment wrapText="1"/>
      <protection hidden="1"/>
    </xf>
    <xf numFmtId="3" fontId="3" fillId="0" borderId="0" xfId="54" applyNumberFormat="1" applyFont="1" applyFill="1" applyProtection="1">
      <alignment/>
      <protection hidden="1"/>
    </xf>
    <xf numFmtId="195" fontId="27" fillId="0" borderId="62" xfId="42" applyNumberFormat="1" applyFont="1" applyBorder="1" applyAlignment="1" applyProtection="1">
      <alignment horizontal="left" indent="1"/>
      <protection hidden="1"/>
    </xf>
    <xf numFmtId="193" fontId="27" fillId="0" borderId="62" xfId="42" applyNumberFormat="1" applyFont="1" applyBorder="1" applyAlignment="1" applyProtection="1">
      <alignment horizontal="left" indent="1"/>
      <protection hidden="1"/>
    </xf>
    <xf numFmtId="187" fontId="27" fillId="0" borderId="63" xfId="42" applyNumberFormat="1" applyFont="1" applyBorder="1" applyAlignment="1" applyProtection="1">
      <alignment/>
      <protection hidden="1"/>
    </xf>
    <xf numFmtId="187" fontId="27" fillId="0" borderId="64" xfId="42" applyNumberFormat="1" applyFont="1" applyBorder="1" applyAlignment="1" applyProtection="1">
      <alignment/>
      <protection hidden="1"/>
    </xf>
    <xf numFmtId="0" fontId="3" fillId="0" borderId="0" xfId="54" applyFont="1" applyProtection="1">
      <alignment/>
      <protection hidden="1"/>
    </xf>
    <xf numFmtId="10" fontId="3" fillId="0" borderId="0" xfId="61" applyNumberFormat="1" applyFont="1" applyFill="1" applyAlignment="1" applyProtection="1">
      <alignment/>
      <protection hidden="1"/>
    </xf>
    <xf numFmtId="195" fontId="27" fillId="0" borderId="65" xfId="42" applyNumberFormat="1" applyFont="1" applyBorder="1" applyAlignment="1" applyProtection="1">
      <alignment horizontal="left" indent="1"/>
      <protection hidden="1"/>
    </xf>
    <xf numFmtId="193" fontId="27" fillId="0" borderId="65" xfId="42" applyNumberFormat="1" applyFont="1" applyBorder="1" applyAlignment="1" applyProtection="1">
      <alignment horizontal="right" indent="1"/>
      <protection hidden="1"/>
    </xf>
    <xf numFmtId="187" fontId="27" fillId="0" borderId="66" xfId="42" applyNumberFormat="1" applyFont="1" applyBorder="1" applyAlignment="1" applyProtection="1">
      <alignment/>
      <protection hidden="1"/>
    </xf>
    <xf numFmtId="187" fontId="27" fillId="0" borderId="67" xfId="42" applyNumberFormat="1" applyFont="1" applyBorder="1" applyAlignment="1" applyProtection="1">
      <alignment/>
      <protection hidden="1"/>
    </xf>
    <xf numFmtId="4" fontId="3" fillId="0" borderId="0" xfId="54" applyNumberFormat="1" applyFont="1" applyProtection="1">
      <alignment/>
      <protection hidden="1"/>
    </xf>
    <xf numFmtId="4" fontId="3" fillId="0" borderId="0" xfId="54" applyNumberFormat="1" applyFont="1" applyFill="1" applyProtection="1">
      <alignment/>
      <protection hidden="1"/>
    </xf>
    <xf numFmtId="193" fontId="27" fillId="0" borderId="65" xfId="43" applyNumberFormat="1" applyFont="1" applyBorder="1" applyAlignment="1" applyProtection="1">
      <alignment horizontal="right" indent="1"/>
      <protection hidden="1"/>
    </xf>
    <xf numFmtId="0" fontId="3" fillId="0" borderId="0" xfId="54" applyFont="1" applyFill="1" applyProtection="1">
      <alignment/>
      <protection hidden="1"/>
    </xf>
    <xf numFmtId="0" fontId="27" fillId="0" borderId="55" xfId="54" applyFont="1" applyBorder="1" applyProtection="1">
      <alignment/>
      <protection hidden="1"/>
    </xf>
    <xf numFmtId="3" fontId="27" fillId="0" borderId="56" xfId="54" applyNumberFormat="1" applyFont="1" applyBorder="1" applyProtection="1">
      <alignment/>
      <protection hidden="1"/>
    </xf>
    <xf numFmtId="3" fontId="27" fillId="0" borderId="55" xfId="54" applyNumberFormat="1" applyFont="1" applyBorder="1" applyAlignment="1" applyProtection="1">
      <alignment horizontal="left"/>
      <protection hidden="1"/>
    </xf>
    <xf numFmtId="3" fontId="27" fillId="0" borderId="57" xfId="54" applyNumberFormat="1" applyFont="1" applyBorder="1" applyProtection="1">
      <alignment/>
      <protection hidden="1"/>
    </xf>
    <xf numFmtId="3" fontId="27" fillId="0" borderId="55" xfId="54" applyNumberFormat="1" applyFont="1" applyBorder="1" applyProtection="1">
      <alignment/>
      <protection hidden="1"/>
    </xf>
    <xf numFmtId="0" fontId="27" fillId="0" borderId="0" xfId="54" applyFont="1" applyBorder="1" applyProtection="1">
      <alignment/>
      <protection hidden="1"/>
    </xf>
    <xf numFmtId="3" fontId="17" fillId="0" borderId="68" xfId="54" applyNumberFormat="1" applyFont="1" applyBorder="1" applyAlignment="1" applyProtection="1">
      <alignment horizontal="right"/>
      <protection hidden="1"/>
    </xf>
    <xf numFmtId="3" fontId="27" fillId="0" borderId="0" xfId="54" applyNumberFormat="1" applyFont="1" applyBorder="1" applyAlignment="1" applyProtection="1">
      <alignment horizontal="left" indent="1"/>
      <protection hidden="1"/>
    </xf>
    <xf numFmtId="0" fontId="27" fillId="0" borderId="69" xfId="54" applyFont="1" applyBorder="1" applyAlignment="1" applyProtection="1">
      <alignment horizontal="left" indent="1"/>
      <protection hidden="1"/>
    </xf>
    <xf numFmtId="3" fontId="27" fillId="0" borderId="69" xfId="54" applyNumberFormat="1" applyFont="1" applyBorder="1" applyAlignment="1" applyProtection="1">
      <alignment horizontal="left" indent="1"/>
      <protection hidden="1"/>
    </xf>
    <xf numFmtId="0" fontId="27" fillId="0" borderId="68" xfId="54" applyFont="1" applyBorder="1" applyProtection="1">
      <alignment/>
      <protection hidden="1"/>
    </xf>
    <xf numFmtId="0" fontId="27" fillId="0" borderId="0" xfId="54" applyFont="1" applyBorder="1" applyAlignment="1" applyProtection="1">
      <alignment horizontal="left" indent="1"/>
      <protection hidden="1"/>
    </xf>
    <xf numFmtId="0" fontId="27" fillId="0" borderId="68" xfId="54" applyFont="1" applyBorder="1" applyAlignment="1" applyProtection="1">
      <alignment horizontal="right"/>
      <protection hidden="1"/>
    </xf>
    <xf numFmtId="0" fontId="27" fillId="0" borderId="70" xfId="54" applyFont="1" applyBorder="1" applyAlignment="1" applyProtection="1">
      <alignment horizontal="left" indent="1"/>
      <protection hidden="1" locked="0"/>
    </xf>
    <xf numFmtId="194" fontId="27" fillId="0" borderId="70" xfId="54" applyNumberFormat="1" applyFont="1" applyBorder="1" applyAlignment="1" applyProtection="1">
      <alignment horizontal="left" indent="1"/>
      <protection hidden="1"/>
    </xf>
    <xf numFmtId="0" fontId="27" fillId="0" borderId="70" xfId="54" applyFont="1" applyBorder="1" applyAlignment="1" applyProtection="1">
      <alignment horizontal="left" indent="1"/>
      <protection hidden="1"/>
    </xf>
    <xf numFmtId="0" fontId="27" fillId="0" borderId="71" xfId="54" applyFont="1" applyBorder="1" applyProtection="1">
      <alignment/>
      <protection hidden="1"/>
    </xf>
    <xf numFmtId="3" fontId="27" fillId="0" borderId="72" xfId="54" applyNumberFormat="1" applyFont="1" applyBorder="1" applyProtection="1">
      <alignment/>
      <protection hidden="1"/>
    </xf>
    <xf numFmtId="3" fontId="27" fillId="0" borderId="71" xfId="54" applyNumberFormat="1" applyFont="1" applyBorder="1" applyAlignment="1" applyProtection="1">
      <alignment horizontal="left"/>
      <protection hidden="1"/>
    </xf>
    <xf numFmtId="3" fontId="27" fillId="0" borderId="73" xfId="54" applyNumberFormat="1" applyFont="1" applyBorder="1" applyProtection="1">
      <alignment/>
      <protection hidden="1"/>
    </xf>
    <xf numFmtId="3" fontId="27" fillId="0" borderId="71" xfId="54" applyNumberFormat="1" applyFont="1" applyBorder="1" applyProtection="1">
      <alignment/>
      <protection hidden="1"/>
    </xf>
    <xf numFmtId="0" fontId="16" fillId="0" borderId="0" xfId="0" applyFont="1" applyAlignment="1">
      <alignment/>
    </xf>
    <xf numFmtId="0" fontId="16" fillId="0" borderId="0" xfId="0" applyFont="1" applyBorder="1" applyAlignment="1">
      <alignment/>
    </xf>
    <xf numFmtId="0" fontId="53" fillId="0" borderId="0" xfId="0" applyFont="1" applyAlignment="1">
      <alignment/>
    </xf>
    <xf numFmtId="0" fontId="51" fillId="0" borderId="18" xfId="0" applyFont="1" applyFill="1" applyBorder="1" applyAlignment="1" applyProtection="1">
      <alignment horizontal="center" vertical="center"/>
      <protection hidden="1"/>
    </xf>
    <xf numFmtId="0" fontId="51" fillId="0" borderId="30" xfId="0" applyFont="1" applyFill="1" applyBorder="1" applyAlignment="1" applyProtection="1">
      <alignment horizontal="center" vertical="center"/>
      <protection hidden="1"/>
    </xf>
    <xf numFmtId="0" fontId="4" fillId="26" borderId="0" xfId="0" applyFont="1" applyFill="1" applyBorder="1" applyAlignment="1" applyProtection="1">
      <alignment horizontal="center"/>
      <protection hidden="1"/>
    </xf>
    <xf numFmtId="0" fontId="51" fillId="0" borderId="17" xfId="0" applyFont="1" applyFill="1" applyBorder="1" applyAlignment="1" applyProtection="1">
      <alignment horizontal="center" vertical="center"/>
      <protection hidden="1"/>
    </xf>
    <xf numFmtId="0" fontId="18" fillId="24" borderId="74" xfId="0" applyFont="1" applyFill="1" applyBorder="1" applyAlignment="1" applyProtection="1">
      <alignment horizontal="center" vertical="center"/>
      <protection hidden="1"/>
    </xf>
    <xf numFmtId="0" fontId="18" fillId="24" borderId="75" xfId="0" applyFont="1" applyFill="1" applyBorder="1" applyAlignment="1" applyProtection="1">
      <alignment horizontal="center" vertical="center"/>
      <protection hidden="1"/>
    </xf>
    <xf numFmtId="0" fontId="18" fillId="24" borderId="76" xfId="0" applyFont="1" applyFill="1" applyBorder="1" applyAlignment="1" applyProtection="1">
      <alignment horizontal="center" vertical="center"/>
      <protection hidden="1"/>
    </xf>
    <xf numFmtId="0" fontId="18" fillId="24" borderId="77" xfId="0" applyFont="1" applyFill="1" applyBorder="1" applyAlignment="1" applyProtection="1">
      <alignment horizontal="center" vertical="center"/>
      <protection hidden="1"/>
    </xf>
    <xf numFmtId="0" fontId="18" fillId="24" borderId="48" xfId="0" applyFont="1" applyFill="1" applyBorder="1" applyAlignment="1" applyProtection="1">
      <alignment horizontal="center" vertical="center"/>
      <protection hidden="1"/>
    </xf>
    <xf numFmtId="0" fontId="18" fillId="24" borderId="49" xfId="0" applyFont="1" applyFill="1" applyBorder="1" applyAlignment="1" applyProtection="1">
      <alignment horizontal="center" vertical="center"/>
      <protection hidden="1"/>
    </xf>
    <xf numFmtId="0" fontId="50" fillId="26" borderId="24" xfId="0" applyFont="1" applyFill="1" applyBorder="1" applyAlignment="1" applyProtection="1">
      <alignment horizontal="center" vertical="center"/>
      <protection hidden="1"/>
    </xf>
    <xf numFmtId="0" fontId="50" fillId="26" borderId="0" xfId="0" applyFont="1" applyFill="1" applyBorder="1" applyAlignment="1" applyProtection="1">
      <alignment horizontal="center" vertical="center"/>
      <protection hidden="1"/>
    </xf>
    <xf numFmtId="0" fontId="5" fillId="26" borderId="0" xfId="0" applyFont="1" applyFill="1" applyBorder="1" applyAlignment="1" applyProtection="1">
      <alignment horizontal="center"/>
      <protection hidden="1"/>
    </xf>
    <xf numFmtId="0" fontId="51" fillId="0" borderId="27" xfId="0" applyFont="1" applyFill="1" applyBorder="1" applyAlignment="1" applyProtection="1">
      <alignment horizontal="center" vertical="center"/>
      <protection hidden="1"/>
    </xf>
    <xf numFmtId="0" fontId="51" fillId="0" borderId="10" xfId="0" applyFont="1" applyFill="1" applyBorder="1" applyAlignment="1" applyProtection="1">
      <alignment horizontal="center" vertical="center"/>
      <protection hidden="1"/>
    </xf>
    <xf numFmtId="0" fontId="51" fillId="0" borderId="29" xfId="0" applyFont="1" applyFill="1" applyBorder="1" applyAlignment="1" applyProtection="1">
      <alignment horizontal="center" vertical="center"/>
      <protection hidden="1"/>
    </xf>
    <xf numFmtId="14" fontId="21" fillId="0" borderId="0" xfId="53" applyNumberFormat="1" applyFont="1" applyFill="1" applyAlignment="1" applyProtection="1">
      <alignment horizontal="left" vertical="center"/>
      <protection hidden="1"/>
    </xf>
    <xf numFmtId="0" fontId="21" fillId="0" borderId="36" xfId="53" applyFont="1" applyBorder="1" applyAlignment="1" applyProtection="1">
      <alignment horizontal="left" vertical="center" wrapText="1"/>
      <protection hidden="1"/>
    </xf>
    <xf numFmtId="0" fontId="21" fillId="0" borderId="40" xfId="53" applyFont="1" applyBorder="1" applyAlignment="1" applyProtection="1">
      <alignment horizontal="left" vertical="center" wrapText="1"/>
      <protection hidden="1"/>
    </xf>
    <xf numFmtId="0" fontId="21" fillId="0" borderId="78" xfId="53" applyFont="1" applyFill="1" applyBorder="1" applyAlignment="1" applyProtection="1">
      <alignment horizontal="left" vertical="center" wrapText="1"/>
      <protection hidden="1"/>
    </xf>
    <xf numFmtId="0" fontId="21" fillId="0" borderId="79" xfId="53" applyFont="1" applyFill="1" applyBorder="1" applyAlignment="1" applyProtection="1">
      <alignment horizontal="left" vertical="center" wrapText="1"/>
      <protection hidden="1"/>
    </xf>
    <xf numFmtId="0" fontId="21" fillId="0" borderId="80" xfId="53" applyFont="1" applyFill="1" applyBorder="1" applyAlignment="1" applyProtection="1">
      <alignment horizontal="left" vertical="center" wrapText="1"/>
      <protection hidden="1"/>
    </xf>
    <xf numFmtId="14" fontId="21" fillId="0" borderId="48" xfId="53" applyNumberFormat="1" applyFont="1" applyFill="1" applyBorder="1" applyAlignment="1" applyProtection="1">
      <alignment horizontal="left" vertical="top"/>
      <protection hidden="1"/>
    </xf>
    <xf numFmtId="0" fontId="21" fillId="0" borderId="41" xfId="53" applyFont="1" applyFill="1" applyBorder="1" applyAlignment="1" applyProtection="1">
      <alignment horizontal="left" vertical="center" wrapText="1"/>
      <protection hidden="1"/>
    </xf>
    <xf numFmtId="0" fontId="21" fillId="0" borderId="81" xfId="53" applyFont="1" applyFill="1" applyBorder="1" applyAlignment="1" applyProtection="1">
      <alignment horizontal="left" vertical="center" wrapText="1"/>
      <protection hidden="1"/>
    </xf>
    <xf numFmtId="0" fontId="21" fillId="0" borderId="43" xfId="53" applyFont="1" applyFill="1" applyBorder="1" applyAlignment="1" applyProtection="1">
      <alignment horizontal="left" vertical="center" wrapText="1"/>
      <protection hidden="1"/>
    </xf>
    <xf numFmtId="0" fontId="21" fillId="0" borderId="82" xfId="53" applyFont="1" applyFill="1" applyBorder="1" applyAlignment="1" applyProtection="1">
      <alignment horizontal="left" vertical="center" wrapText="1"/>
      <protection hidden="1"/>
    </xf>
    <xf numFmtId="0" fontId="21" fillId="0" borderId="83" xfId="53" applyFont="1" applyFill="1" applyBorder="1" applyAlignment="1" applyProtection="1">
      <alignment horizontal="left" vertical="center" wrapText="1"/>
      <protection hidden="1"/>
    </xf>
    <xf numFmtId="0" fontId="21" fillId="0" borderId="84" xfId="53" applyFont="1" applyFill="1" applyBorder="1" applyAlignment="1" applyProtection="1">
      <alignment horizontal="left" vertical="center" wrapText="1"/>
      <protection hidden="1"/>
    </xf>
    <xf numFmtId="0" fontId="21" fillId="0" borderId="85" xfId="53" applyFont="1" applyFill="1" applyBorder="1" applyAlignment="1" applyProtection="1">
      <alignment horizontal="left" vertical="center" wrapText="1"/>
      <protection hidden="1"/>
    </xf>
    <xf numFmtId="0" fontId="21" fillId="0" borderId="86" xfId="53" applyFont="1" applyFill="1" applyBorder="1" applyAlignment="1" applyProtection="1">
      <alignment horizontal="left" vertical="center" wrapText="1"/>
      <protection hidden="1"/>
    </xf>
    <xf numFmtId="0" fontId="21" fillId="0" borderId="36" xfId="53" applyFont="1" applyFill="1" applyBorder="1" applyAlignment="1" applyProtection="1">
      <alignment horizontal="left" vertical="center" wrapText="1"/>
      <protection hidden="1"/>
    </xf>
    <xf numFmtId="0" fontId="21" fillId="0" borderId="37" xfId="53" applyFont="1" applyFill="1" applyBorder="1" applyAlignment="1" applyProtection="1">
      <alignment horizontal="left" wrapText="1"/>
      <protection hidden="1"/>
    </xf>
    <xf numFmtId="0" fontId="21" fillId="0" borderId="38" xfId="53" applyFont="1" applyFill="1" applyBorder="1" applyAlignment="1" applyProtection="1">
      <alignment horizontal="left" wrapText="1"/>
      <protection hidden="1"/>
    </xf>
    <xf numFmtId="0" fontId="21" fillId="0" borderId="38" xfId="53" applyFont="1" applyFill="1" applyBorder="1" applyAlignment="1" applyProtection="1">
      <alignment horizontal="center"/>
      <protection hidden="1" locked="0"/>
    </xf>
    <xf numFmtId="0" fontId="21" fillId="0" borderId="39" xfId="53" applyFont="1" applyFill="1" applyBorder="1" applyAlignment="1" applyProtection="1">
      <alignment horizontal="center"/>
      <protection hidden="1" locked="0"/>
    </xf>
    <xf numFmtId="4" fontId="21" fillId="0" borderId="38" xfId="53" applyNumberFormat="1" applyFont="1" applyFill="1" applyBorder="1" applyAlignment="1" applyProtection="1">
      <alignment horizontal="left"/>
      <protection hidden="1"/>
    </xf>
    <xf numFmtId="4" fontId="21" fillId="0" borderId="39" xfId="53" applyNumberFormat="1" applyFont="1" applyFill="1" applyBorder="1" applyAlignment="1" applyProtection="1">
      <alignment horizontal="left"/>
      <protection hidden="1"/>
    </xf>
    <xf numFmtId="0" fontId="21" fillId="0" borderId="43" xfId="53" applyFont="1" applyFill="1" applyBorder="1" applyAlignment="1" applyProtection="1">
      <alignment horizontal="left" wrapText="1"/>
      <protection hidden="1"/>
    </xf>
    <xf numFmtId="0" fontId="21" fillId="0" borderId="82" xfId="53" applyFont="1" applyFill="1" applyBorder="1" applyAlignment="1" applyProtection="1">
      <alignment horizontal="left" wrapText="1"/>
      <protection hidden="1"/>
    </xf>
    <xf numFmtId="0" fontId="21" fillId="0" borderId="37" xfId="53" applyFont="1" applyFill="1" applyBorder="1" applyAlignment="1" applyProtection="1">
      <alignment horizontal="left" vertical="center"/>
      <protection hidden="1" locked="0"/>
    </xf>
    <xf numFmtId="0" fontId="21" fillId="0" borderId="38" xfId="53" applyFont="1" applyFill="1" applyBorder="1" applyAlignment="1" applyProtection="1">
      <alignment horizontal="left" vertical="center"/>
      <protection hidden="1" locked="0"/>
    </xf>
    <xf numFmtId="0" fontId="21" fillId="0" borderId="39" xfId="53" applyFont="1" applyFill="1" applyBorder="1" applyAlignment="1" applyProtection="1">
      <alignment horizontal="left" vertical="center"/>
      <protection hidden="1" locked="0"/>
    </xf>
    <xf numFmtId="0" fontId="21" fillId="0" borderId="44" xfId="53" applyFont="1" applyFill="1" applyBorder="1" applyAlignment="1" applyProtection="1">
      <alignment horizontal="left" vertical="center"/>
      <protection hidden="1" locked="0"/>
    </xf>
    <xf numFmtId="0" fontId="21" fillId="0" borderId="45" xfId="53" applyFont="1" applyFill="1" applyBorder="1" applyAlignment="1" applyProtection="1">
      <alignment horizontal="left" vertical="center"/>
      <protection hidden="1" locked="0"/>
    </xf>
    <xf numFmtId="0" fontId="21" fillId="0" borderId="46" xfId="53" applyFont="1" applyFill="1" applyBorder="1" applyAlignment="1" applyProtection="1">
      <alignment horizontal="left" vertical="center"/>
      <protection hidden="1" locked="0"/>
    </xf>
    <xf numFmtId="191" fontId="21" fillId="0" borderId="43" xfId="53" applyNumberFormat="1" applyFont="1" applyFill="1" applyBorder="1" applyAlignment="1" applyProtection="1">
      <alignment horizontal="left" vertical="center" wrapText="1"/>
      <protection hidden="1"/>
    </xf>
    <xf numFmtId="191" fontId="21" fillId="0" borderId="82" xfId="53" applyNumberFormat="1" applyFont="1" applyFill="1" applyBorder="1" applyAlignment="1" applyProtection="1">
      <alignment horizontal="left" vertical="center" wrapText="1"/>
      <protection hidden="1"/>
    </xf>
    <xf numFmtId="0" fontId="21" fillId="0" borderId="78" xfId="53" applyFont="1" applyFill="1" applyBorder="1" applyAlignment="1" applyProtection="1">
      <alignment horizontal="left" wrapText="1"/>
      <protection hidden="1"/>
    </xf>
    <xf numFmtId="0" fontId="21" fillId="0" borderId="79" xfId="53" applyFont="1" applyFill="1" applyBorder="1" applyAlignment="1" applyProtection="1">
      <alignment horizontal="left" wrapText="1"/>
      <protection hidden="1"/>
    </xf>
    <xf numFmtId="0" fontId="21" fillId="0" borderId="80" xfId="53" applyFont="1" applyFill="1" applyBorder="1" applyAlignment="1" applyProtection="1">
      <alignment horizontal="left" wrapText="1"/>
      <protection hidden="1"/>
    </xf>
    <xf numFmtId="0" fontId="21" fillId="0" borderId="0" xfId="53" applyFont="1" applyFill="1" applyBorder="1" applyAlignment="1" applyProtection="1">
      <alignment horizontal="left" vertical="center" wrapText="1"/>
      <protection hidden="1"/>
    </xf>
    <xf numFmtId="0" fontId="21" fillId="0" borderId="87" xfId="53" applyFont="1" applyFill="1" applyBorder="1" applyAlignment="1" applyProtection="1">
      <alignment horizontal="left" vertical="center" wrapText="1"/>
      <protection hidden="1"/>
    </xf>
    <xf numFmtId="0" fontId="47" fillId="0" borderId="88" xfId="53" applyFont="1" applyFill="1" applyBorder="1" applyAlignment="1" applyProtection="1">
      <alignment horizontal="left" vertical="top" wrapText="1"/>
      <protection hidden="1"/>
    </xf>
    <xf numFmtId="0" fontId="47" fillId="0" borderId="89" xfId="53" applyFont="1" applyFill="1" applyBorder="1" applyAlignment="1" applyProtection="1">
      <alignment horizontal="left" vertical="top" wrapText="1"/>
      <protection hidden="1"/>
    </xf>
    <xf numFmtId="0" fontId="47" fillId="0" borderId="90" xfId="53" applyFont="1" applyFill="1" applyBorder="1" applyAlignment="1" applyProtection="1">
      <alignment horizontal="left" vertical="top" wrapText="1"/>
      <protection hidden="1"/>
    </xf>
    <xf numFmtId="0" fontId="46" fillId="0" borderId="0" xfId="53" applyFont="1" applyAlignment="1" applyProtection="1">
      <alignment horizontal="center" wrapText="1"/>
      <protection hidden="1"/>
    </xf>
    <xf numFmtId="0" fontId="46" fillId="0" borderId="0" xfId="53" applyFont="1" applyAlignment="1" applyProtection="1">
      <alignment horizontal="center"/>
      <protection hidden="1"/>
    </xf>
    <xf numFmtId="0" fontId="45" fillId="0" borderId="0" xfId="53" applyFont="1" applyAlignment="1" applyProtection="1">
      <alignment horizontal="left" wrapText="1"/>
      <protection hidden="1"/>
    </xf>
    <xf numFmtId="0" fontId="0" fillId="0" borderId="0" xfId="54" applyFont="1" applyAlignment="1" applyProtection="1">
      <alignment horizontal="right"/>
      <protection hidden="1"/>
    </xf>
    <xf numFmtId="0" fontId="17" fillId="24" borderId="51" xfId="54" applyFont="1" applyFill="1" applyBorder="1" applyAlignment="1" applyProtection="1">
      <alignment horizontal="left" indent="1"/>
      <protection hidden="1"/>
    </xf>
    <xf numFmtId="0" fontId="17" fillId="24" borderId="52" xfId="54" applyFont="1" applyFill="1" applyBorder="1" applyAlignment="1" applyProtection="1">
      <alignment horizontal="left" indent="1"/>
      <protection hidden="1"/>
    </xf>
    <xf numFmtId="0" fontId="17" fillId="24" borderId="53" xfId="54" applyFont="1" applyFill="1" applyBorder="1" applyAlignment="1" applyProtection="1">
      <alignment horizontal="left" indent="1"/>
      <protection hidden="1"/>
    </xf>
    <xf numFmtId="191" fontId="27" fillId="0" borderId="51" xfId="54" applyNumberFormat="1" applyFont="1" applyFill="1" applyBorder="1" applyAlignment="1" applyProtection="1">
      <alignment horizontal="left" indent="1"/>
      <protection hidden="1"/>
    </xf>
    <xf numFmtId="191" fontId="27" fillId="0" borderId="54" xfId="54" applyNumberFormat="1" applyFont="1" applyFill="1" applyBorder="1" applyAlignment="1" applyProtection="1">
      <alignment horizontal="left" indent="1"/>
      <protection hidden="1"/>
    </xf>
    <xf numFmtId="0" fontId="17" fillId="24" borderId="91" xfId="54" applyFont="1" applyFill="1" applyBorder="1" applyAlignment="1" applyProtection="1">
      <alignment horizontal="left" indent="1"/>
      <protection hidden="1"/>
    </xf>
    <xf numFmtId="0" fontId="17" fillId="24" borderId="92" xfId="54" applyFont="1" applyFill="1" applyBorder="1" applyAlignment="1" applyProtection="1">
      <alignment horizontal="left" indent="1"/>
      <protection hidden="1"/>
    </xf>
    <xf numFmtId="0" fontId="17" fillId="24" borderId="93" xfId="54" applyFont="1" applyFill="1" applyBorder="1" applyAlignment="1" applyProtection="1">
      <alignment horizontal="left" indent="1"/>
      <protection hidden="1"/>
    </xf>
    <xf numFmtId="191" fontId="27" fillId="0" borderId="91" xfId="54" applyNumberFormat="1" applyFont="1" applyFill="1" applyBorder="1" applyAlignment="1" applyProtection="1">
      <alignment horizontal="left" indent="1"/>
      <protection hidden="1"/>
    </xf>
    <xf numFmtId="191" fontId="27" fillId="0" borderId="94" xfId="54" applyNumberFormat="1" applyFont="1" applyFill="1" applyBorder="1" applyAlignment="1" applyProtection="1">
      <alignment horizontal="left" indent="1"/>
      <protection hidden="1"/>
    </xf>
    <xf numFmtId="3" fontId="27" fillId="0" borderId="51" xfId="54" applyNumberFormat="1" applyFont="1" applyFill="1" applyBorder="1" applyAlignment="1" applyProtection="1">
      <alignment horizontal="left" indent="1"/>
      <protection hidden="1"/>
    </xf>
    <xf numFmtId="3" fontId="27" fillId="0" borderId="54" xfId="54" applyNumberFormat="1" applyFont="1" applyFill="1" applyBorder="1" applyAlignment="1" applyProtection="1">
      <alignment horizontal="left" indent="1"/>
      <protection hidden="1"/>
    </xf>
    <xf numFmtId="4" fontId="27" fillId="0" borderId="51" xfId="54" applyNumberFormat="1" applyFont="1" applyFill="1" applyBorder="1" applyAlignment="1" applyProtection="1">
      <alignment horizontal="left" wrapText="1" indent="1"/>
      <protection hidden="1"/>
    </xf>
    <xf numFmtId="4" fontId="27" fillId="0" borderId="54" xfId="54" applyNumberFormat="1" applyFont="1" applyFill="1" applyBorder="1" applyAlignment="1" applyProtection="1">
      <alignment horizontal="left" wrapText="1" indent="1"/>
      <protection hidden="1"/>
    </xf>
    <xf numFmtId="3" fontId="52" fillId="0" borderId="95" xfId="54" applyNumberFormat="1" applyFont="1" applyBorder="1" applyAlignment="1" applyProtection="1">
      <alignment horizontal="center" vertical="center" wrapText="1"/>
      <protection hidden="1"/>
    </xf>
    <xf numFmtId="3" fontId="52" fillId="0" borderId="0" xfId="54" applyNumberFormat="1" applyFont="1" applyBorder="1" applyAlignment="1" applyProtection="1">
      <alignment horizontal="center" vertical="center" wrapText="1"/>
      <protection hidden="1"/>
    </xf>
    <xf numFmtId="0" fontId="27" fillId="0" borderId="51" xfId="54" applyFont="1" applyFill="1" applyBorder="1" applyAlignment="1" applyProtection="1">
      <alignment horizontal="left" indent="1"/>
      <protection hidden="1"/>
    </xf>
    <xf numFmtId="0" fontId="27" fillId="0" borderId="54" xfId="54" applyFont="1" applyFill="1" applyBorder="1" applyAlignment="1" applyProtection="1">
      <alignment horizontal="left" indent="1"/>
      <protection hidden="1"/>
    </xf>
    <xf numFmtId="194" fontId="27" fillId="27" borderId="51" xfId="54" applyNumberFormat="1" applyFont="1" applyFill="1" applyBorder="1" applyAlignment="1" applyProtection="1">
      <alignment horizontal="left" indent="1"/>
      <protection locked="0"/>
    </xf>
    <xf numFmtId="194" fontId="27" fillId="27" borderId="54" xfId="54" applyNumberFormat="1" applyFont="1" applyFill="1" applyBorder="1" applyAlignment="1" applyProtection="1">
      <alignment horizontal="left" indent="1"/>
      <protection locked="0"/>
    </xf>
    <xf numFmtId="0" fontId="27" fillId="27" borderId="51" xfId="54" applyFont="1" applyFill="1" applyBorder="1" applyAlignment="1" applyProtection="1">
      <alignment horizontal="left" indent="1"/>
      <protection locked="0"/>
    </xf>
    <xf numFmtId="0" fontId="27" fillId="27" borderId="54" xfId="54" applyFont="1" applyFill="1" applyBorder="1" applyAlignment="1" applyProtection="1">
      <alignment horizontal="left" indent="1"/>
      <protection locked="0"/>
    </xf>
    <xf numFmtId="3" fontId="49" fillId="0" borderId="95" xfId="54" applyNumberFormat="1" applyFont="1" applyBorder="1" applyAlignment="1" applyProtection="1">
      <alignment horizontal="left"/>
      <protection hidden="1"/>
    </xf>
    <xf numFmtId="3" fontId="49" fillId="0" borderId="0" xfId="54" applyNumberFormat="1" applyFont="1" applyAlignment="1" applyProtection="1">
      <alignment horizontal="left"/>
      <protection hidden="1"/>
    </xf>
    <xf numFmtId="0" fontId="8" fillId="25" borderId="0" xfId="54" applyFont="1" applyFill="1" applyAlignment="1" applyProtection="1">
      <alignment horizontal="right" wrapText="1"/>
      <protection hidden="1"/>
    </xf>
    <xf numFmtId="194" fontId="27" fillId="24" borderId="51" xfId="54" applyNumberFormat="1" applyFont="1" applyFill="1" applyBorder="1" applyAlignment="1" applyProtection="1">
      <alignment horizontal="left" indent="1"/>
      <protection hidden="1"/>
    </xf>
    <xf numFmtId="194" fontId="27" fillId="24" borderId="54" xfId="54" applyNumberFormat="1" applyFont="1" applyFill="1" applyBorder="1" applyAlignment="1" applyProtection="1">
      <alignment horizontal="left" indent="1"/>
      <protection hidden="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2" xfId="42"/>
    <cellStyle name="Comma 3"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rmal 2" xfId="53"/>
    <cellStyle name="Normal 2 2" xfId="54"/>
    <cellStyle name="Normal 2 6" xfId="55"/>
    <cellStyle name="Normal 3" xfId="56"/>
    <cellStyle name="Normale_Campi banca dati" xfId="57"/>
    <cellStyle name="Note" xfId="58"/>
    <cellStyle name="Output" xfId="59"/>
    <cellStyle name="Percent 2" xfId="60"/>
    <cellStyle name="Percent 2 2" xfId="61"/>
    <cellStyle name="Percent 2 3" xfId="62"/>
    <cellStyle name="Title" xfId="63"/>
    <cellStyle name="Total" xfId="64"/>
    <cellStyle name="Warning Text" xfId="65"/>
    <cellStyle name="Currency" xfId="66"/>
    <cellStyle name="Currency [0]" xfId="67"/>
    <cellStyle name="Comma" xfId="68"/>
    <cellStyle name="Comma [0]" xfId="69"/>
    <cellStyle name="Followed Hyperlink" xfId="70"/>
    <cellStyle name="Percent" xfId="71"/>
    <cellStyle name="Hyperlink" xfId="72"/>
  </cellStyles>
  <dxfs count="2">
    <dxf>
      <font>
        <b/>
        <i val="0"/>
        <color rgb="FFC00000"/>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dealerbg.ucfin.it/" TargetMode="External" /><Relationship Id="rId4" Type="http://schemas.openxmlformats.org/officeDocument/2006/relationships/hyperlink" Target="http://dealerbg.ucfin.it/"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9</xdr:row>
      <xdr:rowOff>38100</xdr:rowOff>
    </xdr:from>
    <xdr:to>
      <xdr:col>11</xdr:col>
      <xdr:colOff>200025</xdr:colOff>
      <xdr:row>11</xdr:row>
      <xdr:rowOff>19050</xdr:rowOff>
    </xdr:to>
    <xdr:sp>
      <xdr:nvSpPr>
        <xdr:cNvPr id="1" name="WordArt 6"/>
        <xdr:cNvSpPr>
          <a:spLocks/>
        </xdr:cNvSpPr>
      </xdr:nvSpPr>
      <xdr:spPr>
        <a:xfrm>
          <a:off x="2867025" y="895350"/>
          <a:ext cx="4505325" cy="304800"/>
        </a:xfrm>
        <a:prstGeom prst="rect"/>
        <a:noFill/>
      </xdr:spPr>
      <xdr:txBody>
        <a:bodyPr fromWordArt="1" wrap="none" lIns="91440" tIns="45720" rIns="91440" bIns="45720">
          <a:prstTxWarp prst="textPlain"/>
        </a:bodyPr>
        <a:p>
          <a:pPr algn="ctr"/>
          <a:r>
            <a:rPr sz="1800" kern="10" spc="0">
              <a:ln w="9525" cmpd="sng">
                <a:noFill/>
              </a:ln>
              <a:solidFill>
                <a:srgbClr val="FFFFFF"/>
              </a:solidFill>
              <a:effectLst>
                <a:outerShdw dist="35921" dir="2700000" algn="ctr">
                  <a:srgbClr val="C0C0C0">
                    <a:alpha val="100000"/>
                  </a:srgbClr>
                </a:outerShdw>
              </a:effectLst>
              <a:latin typeface="Arial Black"/>
              <a:cs typeface="Arial Black"/>
            </a:rPr>
            <a:t>ФИНАНСОВ КАЛКУЛАТОР</a:t>
          </a:r>
        </a:p>
      </xdr:txBody>
    </xdr:sp>
    <xdr:clientData/>
  </xdr:twoCellAnchor>
  <xdr:twoCellAnchor editAs="oneCell">
    <xdr:from>
      <xdr:col>3</xdr:col>
      <xdr:colOff>85725</xdr:colOff>
      <xdr:row>2</xdr:row>
      <xdr:rowOff>0</xdr:rowOff>
    </xdr:from>
    <xdr:to>
      <xdr:col>7</xdr:col>
      <xdr:colOff>9525</xdr:colOff>
      <xdr:row>8</xdr:row>
      <xdr:rowOff>38100</xdr:rowOff>
    </xdr:to>
    <xdr:pic>
      <xdr:nvPicPr>
        <xdr:cNvPr id="2" name="Picture 440" descr="Logo"/>
        <xdr:cNvPicPr preferRelativeResize="1">
          <a:picLocks noChangeAspect="1"/>
        </xdr:cNvPicPr>
      </xdr:nvPicPr>
      <xdr:blipFill>
        <a:blip r:embed="rId1"/>
        <a:stretch>
          <a:fillRect/>
        </a:stretch>
      </xdr:blipFill>
      <xdr:spPr>
        <a:xfrm>
          <a:off x="2085975" y="123825"/>
          <a:ext cx="1781175" cy="619125"/>
        </a:xfrm>
        <a:prstGeom prst="rect">
          <a:avLst/>
        </a:prstGeom>
        <a:noFill/>
        <a:ln w="19050" cmpd="sng">
          <a:solidFill>
            <a:srgbClr val="404040"/>
          </a:solidFill>
          <a:headEnd type="none"/>
          <a:tailEnd type="none"/>
        </a:ln>
      </xdr:spPr>
    </xdr:pic>
    <xdr:clientData/>
  </xdr:twoCellAnchor>
  <xdr:twoCellAnchor editAs="oneCell">
    <xdr:from>
      <xdr:col>11</xdr:col>
      <xdr:colOff>123825</xdr:colOff>
      <xdr:row>1</xdr:row>
      <xdr:rowOff>38100</xdr:rowOff>
    </xdr:from>
    <xdr:to>
      <xdr:col>12</xdr:col>
      <xdr:colOff>238125</xdr:colOff>
      <xdr:row>8</xdr:row>
      <xdr:rowOff>104775</xdr:rowOff>
    </xdr:to>
    <xdr:pic>
      <xdr:nvPicPr>
        <xdr:cNvPr id="3" name="Picture 55" descr="4763_ie7bellissimo">
          <a:hlinkClick r:id="rId4"/>
        </xdr:cNvPr>
        <xdr:cNvPicPr preferRelativeResize="1">
          <a:picLocks noChangeAspect="1"/>
        </xdr:cNvPicPr>
      </xdr:nvPicPr>
      <xdr:blipFill>
        <a:blip r:embed="rId2"/>
        <a:stretch>
          <a:fillRect/>
        </a:stretch>
      </xdr:blipFill>
      <xdr:spPr>
        <a:xfrm>
          <a:off x="7296150" y="76200"/>
          <a:ext cx="7239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123825</xdr:rowOff>
    </xdr:from>
    <xdr:to>
      <xdr:col>2</xdr:col>
      <xdr:colOff>381000</xdr:colOff>
      <xdr:row>2</xdr:row>
      <xdr:rowOff>352425</xdr:rowOff>
    </xdr:to>
    <xdr:pic>
      <xdr:nvPicPr>
        <xdr:cNvPr id="1" name="Picture 3" descr="UC Cons Fin 3D.jpg"/>
        <xdr:cNvPicPr preferRelativeResize="1">
          <a:picLocks noChangeAspect="1"/>
        </xdr:cNvPicPr>
      </xdr:nvPicPr>
      <xdr:blipFill>
        <a:blip r:embed="rId1"/>
        <a:stretch>
          <a:fillRect/>
        </a:stretch>
      </xdr:blipFill>
      <xdr:spPr>
        <a:xfrm>
          <a:off x="590550" y="161925"/>
          <a:ext cx="2000250" cy="666750"/>
        </a:xfrm>
        <a:prstGeom prst="rect">
          <a:avLst/>
        </a:prstGeom>
        <a:noFill/>
        <a:ln w="9525" cmpd="sng">
          <a:solidFill>
            <a:srgbClr val="404040"/>
          </a:solidFill>
          <a:headEnd type="none"/>
          <a:tailEnd type="none"/>
        </a:ln>
      </xdr:spPr>
    </xdr:pic>
    <xdr:clientData/>
  </xdr:twoCellAnchor>
  <xdr:twoCellAnchor>
    <xdr:from>
      <xdr:col>0</xdr:col>
      <xdr:colOff>352425</xdr:colOff>
      <xdr:row>3</xdr:row>
      <xdr:rowOff>9525</xdr:rowOff>
    </xdr:from>
    <xdr:to>
      <xdr:col>8</xdr:col>
      <xdr:colOff>9525</xdr:colOff>
      <xdr:row>3</xdr:row>
      <xdr:rowOff>9525</xdr:rowOff>
    </xdr:to>
    <xdr:sp>
      <xdr:nvSpPr>
        <xdr:cNvPr id="2" name="Line 11"/>
        <xdr:cNvSpPr>
          <a:spLocks/>
        </xdr:cNvSpPr>
      </xdr:nvSpPr>
      <xdr:spPr>
        <a:xfrm>
          <a:off x="352425" y="1028700"/>
          <a:ext cx="15554325" cy="0"/>
        </a:xfrm>
        <a:prstGeom prst="line">
          <a:avLst/>
        </a:prstGeom>
        <a:noFill/>
        <a:ln w="2540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8</xdr:col>
      <xdr:colOff>9525</xdr:colOff>
      <xdr:row>1</xdr:row>
      <xdr:rowOff>0</xdr:rowOff>
    </xdr:to>
    <xdr:sp>
      <xdr:nvSpPr>
        <xdr:cNvPr id="3" name="Line 10"/>
        <xdr:cNvSpPr>
          <a:spLocks/>
        </xdr:cNvSpPr>
      </xdr:nvSpPr>
      <xdr:spPr>
        <a:xfrm>
          <a:off x="495300" y="38100"/>
          <a:ext cx="15411450" cy="0"/>
        </a:xfrm>
        <a:prstGeom prst="line">
          <a:avLst/>
        </a:prstGeom>
        <a:noFill/>
        <a:ln w="19050" cmpd="sng">
          <a:solidFill>
            <a:srgbClr val="C0C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R00419\Local%20Settings\Temporary%20Internet%20Files\OLK5\20040929%20PreventiviDeal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PARTMENTS\MARKETING\CACULATORS\Calculators-Cardif%200.0519%%20&amp;%200.1113%\UCB%20CALCULATOR_V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adenza"/>
      <sheetName val="preventivi"/>
      <sheetName val="Foglio1"/>
    </sheetNames>
    <sheetDataSet>
      <sheetData sheetId="2">
        <row r="9">
          <cell r="D9">
            <v>0</v>
          </cell>
        </row>
        <row r="10">
          <cell r="E10">
            <v>31.700000000000003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Предварителен анализ"/>
      <sheetName val="2. Калкулатор"/>
      <sheetName val="3. Погасителен план"/>
      <sheetName val="Core"/>
    </sheetNames>
  </externalBook>
</externalLink>
</file>

<file path=xl/tables/table1.xml><?xml version="1.0" encoding="utf-8"?>
<table xmlns="http://schemas.openxmlformats.org/spreadsheetml/2006/main" id="1" name="Table2" displayName="Table2" ref="B25:H98" totalsRowShown="0">
  <autoFilter ref="B25:H98"/>
  <tableColumns count="7">
    <tableColumn id="1" name="Брой месечни вноски"/>
    <tableColumn id="8" name="Падежна дата"/>
    <tableColumn id="3" name="Размер на месечна вноска (лв.)"/>
    <tableColumn id="4" name="Лихва по месечна вноска"/>
    <tableColumn id="5" name="Изплатена част от главница по месечна вноска (лв.)"/>
    <tableColumn id="2" name="Оставащи задължения след погасяване на месечна вноска (лв.)"/>
    <tableColumn id="6" name="Оставаща част от главница след погасяване на месечна вноска (лв.)"/>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IV182"/>
  <sheetViews>
    <sheetView showGridLines="0" showZeros="0" tabSelected="1" showOutlineSymbols="0" zoomScale="70" zoomScaleNormal="70" zoomScalePageLayoutView="0" workbookViewId="0" topLeftCell="A1">
      <selection activeCell="K20" sqref="K20"/>
    </sheetView>
  </sheetViews>
  <sheetFormatPr defaultColWidth="8.8515625" defaultRowHeight="12.75"/>
  <cols>
    <col min="1" max="2" width="9.140625" style="0" customWidth="1"/>
    <col min="3" max="3" width="11.7109375" style="0" customWidth="1"/>
    <col min="4" max="4" width="3.28125" style="0" customWidth="1"/>
    <col min="5" max="5" width="0.71875" style="0" customWidth="1"/>
    <col min="6" max="6" width="9.140625" style="0" customWidth="1"/>
    <col min="7" max="7" width="14.7109375" style="0" customWidth="1"/>
    <col min="8" max="8" width="3.57421875" style="0" customWidth="1"/>
    <col min="9" max="9" width="18.00390625" style="0" customWidth="1"/>
    <col min="10" max="10" width="6.28125" style="0" customWidth="1"/>
    <col min="11" max="11" width="21.8515625" style="0" customWidth="1"/>
    <col min="12" max="12" width="9.140625" style="0" customWidth="1"/>
    <col min="13" max="13" width="4.28125" style="0" customWidth="1"/>
    <col min="14" max="24" width="9.140625" style="0" customWidth="1"/>
    <col min="25" max="25" width="18.28125" style="0" bestFit="1" customWidth="1"/>
    <col min="26" max="26" width="18.421875" style="0" bestFit="1" customWidth="1"/>
    <col min="27" max="30" width="9.140625" style="0" customWidth="1"/>
    <col min="31" max="31" width="11.421875" style="0" bestFit="1" customWidth="1"/>
    <col min="32" max="32" width="18.28125" style="0" bestFit="1" customWidth="1"/>
    <col min="33" max="33" width="9.140625" style="0" customWidth="1"/>
    <col min="34" max="34" width="8.00390625" style="2" customWidth="1"/>
    <col min="35" max="35" width="9.7109375" style="0" bestFit="1" customWidth="1"/>
    <col min="36" max="225" width="9.140625" style="0" customWidth="1"/>
    <col min="226" max="230" width="9.140625" style="9" customWidth="1"/>
    <col min="231" max="247" width="9.140625" style="24" customWidth="1"/>
    <col min="248" max="248" width="18.28125" style="24" bestFit="1" customWidth="1"/>
    <col min="249" max="16384" width="8.8515625" style="24" customWidth="1"/>
  </cols>
  <sheetData>
    <row r="1" spans="4:13" ht="3" customHeight="1" thickBot="1">
      <c r="D1" s="18"/>
      <c r="E1" s="18"/>
      <c r="F1" s="18"/>
      <c r="G1" s="18"/>
      <c r="H1" s="18"/>
      <c r="I1" s="18"/>
      <c r="J1" s="18"/>
      <c r="K1" s="18"/>
      <c r="L1" s="18"/>
      <c r="M1" s="18"/>
    </row>
    <row r="2" spans="3:14" ht="6.75" customHeight="1" thickTop="1">
      <c r="C2" s="19"/>
      <c r="D2" s="41"/>
      <c r="E2" s="42"/>
      <c r="F2" s="42"/>
      <c r="G2" s="42"/>
      <c r="H2" s="42"/>
      <c r="I2" s="42"/>
      <c r="J2" s="42"/>
      <c r="K2" s="42"/>
      <c r="L2" s="42"/>
      <c r="M2" s="42"/>
      <c r="N2" s="22"/>
    </row>
    <row r="3" spans="3:13" ht="6" customHeight="1">
      <c r="C3" s="20"/>
      <c r="D3" s="43"/>
      <c r="E3" s="44"/>
      <c r="F3" s="44"/>
      <c r="G3" s="44"/>
      <c r="H3" s="44"/>
      <c r="I3" s="44"/>
      <c r="J3" s="44"/>
      <c r="K3" s="44"/>
      <c r="L3" s="44"/>
      <c r="M3" s="45"/>
    </row>
    <row r="4" spans="3:21" ht="12.75">
      <c r="C4" s="20"/>
      <c r="D4" s="43"/>
      <c r="E4" s="44"/>
      <c r="F4" s="44"/>
      <c r="G4" s="44"/>
      <c r="H4" s="44"/>
      <c r="I4" s="44"/>
      <c r="J4" s="44"/>
      <c r="K4" s="44"/>
      <c r="L4" s="44"/>
      <c r="M4" s="45"/>
      <c r="N4" s="249"/>
      <c r="O4" s="249"/>
      <c r="P4" s="249"/>
      <c r="Q4" s="249"/>
      <c r="R4" s="249"/>
      <c r="S4" s="249"/>
      <c r="T4" s="249"/>
      <c r="U4" s="249"/>
    </row>
    <row r="5" spans="3:21" ht="12" customHeight="1">
      <c r="C5" s="20"/>
      <c r="D5" s="43"/>
      <c r="E5" s="44"/>
      <c r="F5" s="44"/>
      <c r="G5" s="44"/>
      <c r="H5" s="44"/>
      <c r="I5" s="44"/>
      <c r="J5" s="44"/>
      <c r="K5" s="44"/>
      <c r="L5" s="44"/>
      <c r="M5" s="45"/>
      <c r="N5" s="249"/>
      <c r="O5" s="249"/>
      <c r="P5" s="249"/>
      <c r="Q5" s="249"/>
      <c r="R5" s="249"/>
      <c r="S5" s="249"/>
      <c r="T5" s="249"/>
      <c r="U5" s="249"/>
    </row>
    <row r="6" spans="3:21" ht="5.25" customHeight="1">
      <c r="C6" s="20"/>
      <c r="D6" s="43"/>
      <c r="E6" s="44"/>
      <c r="F6" s="44"/>
      <c r="G6" s="44"/>
      <c r="H6" s="44"/>
      <c r="I6" s="44"/>
      <c r="J6" s="44"/>
      <c r="K6" s="44"/>
      <c r="L6" s="44"/>
      <c r="M6" s="45"/>
      <c r="N6" s="249"/>
      <c r="O6" s="249"/>
      <c r="P6" s="249"/>
      <c r="Q6" s="249"/>
      <c r="R6" s="249"/>
      <c r="S6" s="249"/>
      <c r="T6" s="249"/>
      <c r="U6" s="249"/>
    </row>
    <row r="7" spans="3:21" ht="5.25" customHeight="1">
      <c r="C7" s="20"/>
      <c r="D7" s="43"/>
      <c r="E7" s="44"/>
      <c r="F7" s="44"/>
      <c r="G7" s="44"/>
      <c r="H7" s="44"/>
      <c r="I7" s="44"/>
      <c r="J7" s="44"/>
      <c r="K7" s="44"/>
      <c r="L7" s="44"/>
      <c r="M7" s="45"/>
      <c r="N7" s="249"/>
      <c r="O7" s="249"/>
      <c r="P7" s="249"/>
      <c r="Q7" s="249"/>
      <c r="R7" s="249"/>
      <c r="S7" s="249"/>
      <c r="T7" s="249"/>
      <c r="U7" s="249"/>
    </row>
    <row r="8" spans="3:21" ht="4.5" customHeight="1">
      <c r="C8" s="20"/>
      <c r="D8" s="43"/>
      <c r="E8" s="44"/>
      <c r="F8" s="44"/>
      <c r="G8" s="44"/>
      <c r="H8" s="44"/>
      <c r="I8" s="44"/>
      <c r="J8" s="44"/>
      <c r="K8" s="44"/>
      <c r="L8" s="44"/>
      <c r="M8" s="45"/>
      <c r="N8" s="249"/>
      <c r="O8" s="249"/>
      <c r="P8" s="249"/>
      <c r="Q8" s="249"/>
      <c r="R8" s="249"/>
      <c r="S8" s="249"/>
      <c r="T8" s="249"/>
      <c r="U8" s="249"/>
    </row>
    <row r="9" spans="3:59" ht="12" customHeight="1">
      <c r="C9" s="20"/>
      <c r="D9" s="43"/>
      <c r="E9" s="44"/>
      <c r="F9" s="44"/>
      <c r="G9" s="44"/>
      <c r="H9" s="44"/>
      <c r="I9" s="44"/>
      <c r="J9" s="44"/>
      <c r="K9" s="44"/>
      <c r="L9" s="44"/>
      <c r="M9" s="45"/>
      <c r="N9" s="249"/>
      <c r="O9" s="249"/>
      <c r="P9" s="249"/>
      <c r="Q9" s="249"/>
      <c r="R9" s="249"/>
      <c r="S9" s="249"/>
      <c r="T9" s="249"/>
      <c r="U9" s="249"/>
      <c r="AA9" s="6"/>
      <c r="AB9" s="6"/>
      <c r="AC9" s="6"/>
      <c r="AD9" s="6"/>
      <c r="AE9" s="6"/>
      <c r="AF9" s="6"/>
      <c r="AG9" s="6"/>
      <c r="AH9" s="7"/>
      <c r="AI9" s="6"/>
      <c r="AJ9" s="6"/>
      <c r="AK9" s="6"/>
      <c r="AL9" s="6"/>
      <c r="AM9" s="6"/>
      <c r="AN9" s="6"/>
      <c r="AO9" s="6"/>
      <c r="AP9" s="6"/>
      <c r="AQ9" s="6"/>
      <c r="AR9" s="6"/>
      <c r="AS9" s="6"/>
      <c r="AT9" s="6"/>
      <c r="AU9" s="6"/>
      <c r="AV9" s="6"/>
      <c r="AW9" s="6"/>
      <c r="AX9" s="6"/>
      <c r="AY9" s="6"/>
      <c r="AZ9" s="6"/>
      <c r="BA9" s="6"/>
      <c r="BB9" s="6"/>
      <c r="BC9" s="6"/>
      <c r="BD9" s="6"/>
      <c r="BE9" s="6"/>
      <c r="BF9" s="6"/>
      <c r="BG9" s="6"/>
    </row>
    <row r="10" spans="3:59" ht="12.75">
      <c r="C10" s="20"/>
      <c r="D10" s="43"/>
      <c r="E10" s="44"/>
      <c r="F10" s="44"/>
      <c r="G10" s="44"/>
      <c r="H10" s="44"/>
      <c r="I10" s="44"/>
      <c r="J10" s="44"/>
      <c r="K10" s="44"/>
      <c r="L10" s="44"/>
      <c r="M10" s="45"/>
      <c r="N10" s="249"/>
      <c r="O10" s="249"/>
      <c r="P10" s="249"/>
      <c r="Q10" s="249"/>
      <c r="R10" s="249"/>
      <c r="S10" s="249"/>
      <c r="T10" s="249"/>
      <c r="U10" s="249"/>
      <c r="AA10" s="6"/>
      <c r="AB10" s="6"/>
      <c r="AC10" s="6"/>
      <c r="AD10" s="6"/>
      <c r="AE10" s="6"/>
      <c r="AF10" s="6"/>
      <c r="AG10" s="6"/>
      <c r="AH10" s="7"/>
      <c r="AI10" s="6"/>
      <c r="AJ10" s="6"/>
      <c r="AK10" s="6"/>
      <c r="AL10" s="6"/>
      <c r="AM10" s="6"/>
      <c r="AN10" s="6"/>
      <c r="AO10" s="6"/>
      <c r="AP10" s="6"/>
      <c r="AQ10" s="6"/>
      <c r="AR10" s="6"/>
      <c r="AS10" s="6"/>
      <c r="AT10" s="6"/>
      <c r="AU10" s="6"/>
      <c r="AV10" s="6"/>
      <c r="AW10" s="6"/>
      <c r="AX10" s="6"/>
      <c r="AY10" s="6"/>
      <c r="AZ10" s="6"/>
      <c r="BA10" s="6"/>
      <c r="BB10" s="6"/>
      <c r="BC10" s="6"/>
      <c r="BD10" s="6"/>
      <c r="BE10" s="6"/>
      <c r="BF10" s="6"/>
      <c r="BG10" s="6"/>
    </row>
    <row r="11" spans="3:59" ht="12.75">
      <c r="C11" s="20"/>
      <c r="D11" s="43"/>
      <c r="E11" s="44"/>
      <c r="F11" s="44"/>
      <c r="G11" s="44"/>
      <c r="H11" s="44"/>
      <c r="I11" s="44"/>
      <c r="J11" s="44"/>
      <c r="K11" s="44"/>
      <c r="L11" s="44"/>
      <c r="M11" s="45"/>
      <c r="N11" s="249"/>
      <c r="O11" s="249"/>
      <c r="P11" s="249"/>
      <c r="Q11" s="249"/>
      <c r="R11" s="249"/>
      <c r="S11" s="249"/>
      <c r="T11" s="249"/>
      <c r="U11" s="249"/>
      <c r="AA11" s="6"/>
      <c r="AB11" s="6"/>
      <c r="AC11" s="6"/>
      <c r="AD11" s="6"/>
      <c r="AE11" s="6"/>
      <c r="AF11" s="6"/>
      <c r="AG11" s="6"/>
      <c r="AH11" s="7"/>
      <c r="AI11" s="6"/>
      <c r="AJ11" s="6"/>
      <c r="AK11" s="6"/>
      <c r="AL11" s="6"/>
      <c r="AM11" s="6"/>
      <c r="AN11" s="6"/>
      <c r="AO11" s="6"/>
      <c r="AP11" s="6"/>
      <c r="AQ11" s="6"/>
      <c r="AR11" s="6"/>
      <c r="AS11" s="6"/>
      <c r="AT11" s="6"/>
      <c r="AU11" s="6"/>
      <c r="AV11" s="6"/>
      <c r="AW11" s="6"/>
      <c r="AX11" s="6"/>
      <c r="AY11" s="6"/>
      <c r="AZ11" s="6"/>
      <c r="BA11" s="6"/>
      <c r="BB11" s="6"/>
      <c r="BC11" s="6"/>
      <c r="BD11" s="6"/>
      <c r="BE11" s="6"/>
      <c r="BF11" s="6"/>
      <c r="BG11" s="6"/>
    </row>
    <row r="12" spans="3:59" ht="9" customHeight="1">
      <c r="C12" s="20"/>
      <c r="D12" s="43"/>
      <c r="E12" s="44"/>
      <c r="F12" s="44"/>
      <c r="G12" s="44"/>
      <c r="H12" s="44"/>
      <c r="I12" s="44"/>
      <c r="J12" s="44"/>
      <c r="K12" s="44"/>
      <c r="L12" s="44"/>
      <c r="M12" s="45"/>
      <c r="N12" s="249"/>
      <c r="O12" s="249"/>
      <c r="P12" s="249"/>
      <c r="Q12" s="249"/>
      <c r="R12" s="249"/>
      <c r="S12" s="249"/>
      <c r="T12" s="249"/>
      <c r="U12" s="249"/>
      <c r="AA12" s="6"/>
      <c r="AB12" s="6"/>
      <c r="AC12" s="6"/>
      <c r="AD12" s="6"/>
      <c r="AE12" s="6"/>
      <c r="AF12" s="6"/>
      <c r="AG12" s="6"/>
      <c r="AH12" s="7"/>
      <c r="AI12" s="6"/>
      <c r="AJ12" s="6"/>
      <c r="AK12" s="6"/>
      <c r="AL12" s="6"/>
      <c r="AM12" s="6"/>
      <c r="AN12" s="6"/>
      <c r="AO12" s="6"/>
      <c r="AP12" s="6"/>
      <c r="AQ12" s="6"/>
      <c r="AR12" s="6"/>
      <c r="AS12" s="6"/>
      <c r="AT12" s="6"/>
      <c r="AU12" s="6"/>
      <c r="AV12" s="6"/>
      <c r="AW12" s="6"/>
      <c r="AX12" s="6"/>
      <c r="AY12" s="6"/>
      <c r="AZ12" s="6"/>
      <c r="BA12" s="6"/>
      <c r="BB12" s="6"/>
      <c r="BC12" s="6"/>
      <c r="BD12" s="6"/>
      <c r="BE12" s="6"/>
      <c r="BF12" s="6"/>
      <c r="BG12" s="6"/>
    </row>
    <row r="13" spans="3:59" ht="3" customHeight="1">
      <c r="C13" s="20"/>
      <c r="D13" s="43"/>
      <c r="E13" s="44"/>
      <c r="F13" s="44"/>
      <c r="G13" s="44"/>
      <c r="H13" s="44"/>
      <c r="I13" s="44"/>
      <c r="J13" s="44"/>
      <c r="K13" s="44"/>
      <c r="L13" s="44"/>
      <c r="M13" s="45"/>
      <c r="N13" s="24"/>
      <c r="O13" s="24"/>
      <c r="P13" s="249"/>
      <c r="Q13" s="249"/>
      <c r="R13" s="249"/>
      <c r="S13" s="249"/>
      <c r="T13" s="249"/>
      <c r="U13" s="249"/>
      <c r="AA13" s="6"/>
      <c r="AB13" s="6"/>
      <c r="AC13" s="6"/>
      <c r="AD13" s="6"/>
      <c r="AE13" s="6"/>
      <c r="AF13" s="6"/>
      <c r="AG13" s="6"/>
      <c r="AH13" s="7"/>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3:59" ht="15.75" customHeight="1">
      <c r="C14" s="20"/>
      <c r="D14" s="43"/>
      <c r="E14" s="44"/>
      <c r="F14" s="256" t="s">
        <v>37</v>
      </c>
      <c r="G14" s="257"/>
      <c r="H14" s="257"/>
      <c r="I14" s="257"/>
      <c r="J14" s="257"/>
      <c r="K14" s="257"/>
      <c r="L14" s="258"/>
      <c r="M14" s="45"/>
      <c r="N14" s="24"/>
      <c r="O14" s="24"/>
      <c r="P14" s="249"/>
      <c r="Q14" s="249"/>
      <c r="R14" s="249"/>
      <c r="S14" s="249"/>
      <c r="T14" s="249"/>
      <c r="U14" s="249"/>
      <c r="AA14" s="6"/>
      <c r="AB14" s="6"/>
      <c r="AC14" s="6"/>
      <c r="AD14" s="6"/>
      <c r="AE14" s="6"/>
      <c r="AF14" s="6"/>
      <c r="AG14" s="6"/>
      <c r="AH14" s="7"/>
      <c r="AI14" s="6"/>
      <c r="AJ14" s="6"/>
      <c r="AK14" s="6"/>
      <c r="AL14" s="6"/>
      <c r="AM14" s="6"/>
      <c r="AN14" s="6"/>
      <c r="AO14" s="6"/>
      <c r="AP14" s="6"/>
      <c r="AQ14" s="6"/>
      <c r="AR14" s="6"/>
      <c r="AS14" s="6"/>
      <c r="AT14" s="6"/>
      <c r="AU14" s="6"/>
      <c r="AV14" s="6"/>
      <c r="AW14" s="6"/>
      <c r="AX14" s="6"/>
      <c r="AY14" s="6"/>
      <c r="AZ14" s="6"/>
      <c r="BA14" s="6"/>
      <c r="BB14" s="6"/>
      <c r="BC14" s="6"/>
      <c r="BD14" s="6"/>
      <c r="BE14" s="6"/>
      <c r="BF14" s="6"/>
      <c r="BG14" s="6"/>
    </row>
    <row r="15" spans="3:59" ht="12.75">
      <c r="C15" s="20"/>
      <c r="D15" s="43"/>
      <c r="E15" s="44"/>
      <c r="F15" s="259"/>
      <c r="G15" s="260"/>
      <c r="H15" s="260"/>
      <c r="I15" s="260"/>
      <c r="J15" s="260"/>
      <c r="K15" s="260"/>
      <c r="L15" s="261"/>
      <c r="M15" s="45"/>
      <c r="N15" s="24"/>
      <c r="O15" s="24"/>
      <c r="P15" s="250"/>
      <c r="Q15" s="250"/>
      <c r="R15" s="250"/>
      <c r="S15" s="249"/>
      <c r="T15" s="249"/>
      <c r="U15" s="249"/>
      <c r="AA15" s="6"/>
      <c r="AB15" s="6"/>
      <c r="AC15" s="6"/>
      <c r="AD15" s="6"/>
      <c r="AE15" s="6"/>
      <c r="AF15" s="6"/>
      <c r="AG15" s="6"/>
      <c r="AH15" s="7"/>
      <c r="AI15" s="6"/>
      <c r="AJ15" s="6"/>
      <c r="AK15" s="6"/>
      <c r="AL15" s="6"/>
      <c r="AM15" s="6"/>
      <c r="AN15" s="6"/>
      <c r="AO15" s="6"/>
      <c r="AP15" s="6"/>
      <c r="AQ15" s="6"/>
      <c r="AR15" s="6"/>
      <c r="AS15" s="6"/>
      <c r="AT15" s="6"/>
      <c r="AU15" s="6"/>
      <c r="AV15" s="6"/>
      <c r="AW15" s="6"/>
      <c r="AX15" s="6"/>
      <c r="AY15" s="6"/>
      <c r="AZ15" s="6"/>
      <c r="BA15" s="6"/>
      <c r="BB15" s="6"/>
      <c r="BC15" s="6"/>
      <c r="BD15" s="6"/>
      <c r="BE15" s="6"/>
      <c r="BF15" s="6"/>
      <c r="BG15" s="6"/>
    </row>
    <row r="16" spans="3:59" ht="12.75">
      <c r="C16" s="20"/>
      <c r="D16" s="43"/>
      <c r="E16" s="44"/>
      <c r="F16" s="44"/>
      <c r="G16" s="46"/>
      <c r="H16" s="46"/>
      <c r="I16" s="46"/>
      <c r="J16" s="46"/>
      <c r="K16" s="46"/>
      <c r="L16" s="46"/>
      <c r="M16" s="45"/>
      <c r="N16" s="24"/>
      <c r="O16" s="24"/>
      <c r="P16" s="250"/>
      <c r="Q16" s="250"/>
      <c r="R16" s="250"/>
      <c r="S16" s="249"/>
      <c r="T16" s="249"/>
      <c r="U16" s="249"/>
      <c r="AA16" s="6"/>
      <c r="AB16" s="6"/>
      <c r="AC16" s="6"/>
      <c r="AD16" s="6"/>
      <c r="AE16" s="6"/>
      <c r="AF16" s="6"/>
      <c r="AG16" s="6"/>
      <c r="AH16" s="7"/>
      <c r="AI16" s="6"/>
      <c r="AJ16" s="6"/>
      <c r="AK16" s="6"/>
      <c r="AL16" s="6"/>
      <c r="AM16" s="6"/>
      <c r="AN16" s="6"/>
      <c r="AO16" s="6"/>
      <c r="AP16" s="6"/>
      <c r="AQ16" s="6"/>
      <c r="AR16" s="6"/>
      <c r="AS16" s="6"/>
      <c r="AT16" s="6"/>
      <c r="AU16" s="6"/>
      <c r="AV16" s="6"/>
      <c r="AW16" s="6"/>
      <c r="AX16" s="6"/>
      <c r="AY16" s="6"/>
      <c r="AZ16" s="6"/>
      <c r="BA16" s="6"/>
      <c r="BB16" s="6"/>
      <c r="BC16" s="6"/>
      <c r="BD16" s="6"/>
      <c r="BE16" s="6"/>
      <c r="BF16" s="6"/>
      <c r="BG16" s="6"/>
    </row>
    <row r="17" spans="3:59" ht="13.5" thickBot="1">
      <c r="C17" s="20"/>
      <c r="D17" s="43"/>
      <c r="E17" s="44"/>
      <c r="F17" s="47"/>
      <c r="G17" s="48"/>
      <c r="H17" s="48"/>
      <c r="I17" s="48"/>
      <c r="J17" s="48"/>
      <c r="K17" s="48"/>
      <c r="L17" s="49"/>
      <c r="M17" s="45"/>
      <c r="N17" s="24" t="s">
        <v>30</v>
      </c>
      <c r="O17" s="24"/>
      <c r="P17" s="250"/>
      <c r="Q17" s="250"/>
      <c r="R17" s="250"/>
      <c r="S17" s="249"/>
      <c r="T17" s="249"/>
      <c r="U17" s="249"/>
      <c r="AA17" s="6"/>
      <c r="AB17" s="6"/>
      <c r="AC17" s="6"/>
      <c r="AD17" s="6"/>
      <c r="AE17" s="6"/>
      <c r="AF17" s="6"/>
      <c r="AG17" s="6"/>
      <c r="AH17" s="7"/>
      <c r="AI17" s="6"/>
      <c r="AJ17" s="6"/>
      <c r="AK17" s="6"/>
      <c r="AL17" s="6"/>
      <c r="AM17" s="6"/>
      <c r="AN17" s="6"/>
      <c r="AO17" s="6"/>
      <c r="AP17" s="6"/>
      <c r="AQ17" s="6"/>
      <c r="AR17" s="6"/>
      <c r="AS17" s="6"/>
      <c r="AT17" s="6"/>
      <c r="AU17" s="6"/>
      <c r="AV17" s="6"/>
      <c r="AW17" s="6"/>
      <c r="AX17" s="6"/>
      <c r="AY17" s="6"/>
      <c r="AZ17" s="6"/>
      <c r="BA17" s="6"/>
      <c r="BB17" s="6"/>
      <c r="BC17" s="6"/>
      <c r="BD17" s="6"/>
      <c r="BE17" s="6"/>
      <c r="BF17" s="6"/>
      <c r="BG17" s="6"/>
    </row>
    <row r="18" spans="3:59" ht="19.5" thickBot="1" thickTop="1">
      <c r="C18" s="20"/>
      <c r="D18" s="43"/>
      <c r="E18" s="44"/>
      <c r="F18" s="50"/>
      <c r="G18" s="51" t="s">
        <v>29</v>
      </c>
      <c r="H18" s="51"/>
      <c r="I18" s="52"/>
      <c r="J18" s="52"/>
      <c r="K18" s="86" t="s">
        <v>31</v>
      </c>
      <c r="L18" s="54"/>
      <c r="M18" s="45"/>
      <c r="N18" s="24" t="s">
        <v>31</v>
      </c>
      <c r="O18" s="24"/>
      <c r="P18" s="250"/>
      <c r="Q18" s="250"/>
      <c r="R18" s="250"/>
      <c r="S18" s="249"/>
      <c r="T18" s="249"/>
      <c r="U18" s="249"/>
      <c r="AA18" s="6"/>
      <c r="AB18" s="6"/>
      <c r="AC18" s="6"/>
      <c r="AD18" s="6"/>
      <c r="AE18" s="6"/>
      <c r="AF18" s="6"/>
      <c r="AG18" s="6"/>
      <c r="AH18" s="7"/>
      <c r="AI18" s="6"/>
      <c r="AJ18" s="6"/>
      <c r="AK18" s="6"/>
      <c r="AL18" s="6"/>
      <c r="AM18" s="6"/>
      <c r="AN18" s="6"/>
      <c r="AO18" s="6"/>
      <c r="AP18" s="6"/>
      <c r="AQ18" s="6"/>
      <c r="AR18" s="6"/>
      <c r="AS18" s="6"/>
      <c r="AT18" s="6"/>
      <c r="AU18" s="6"/>
      <c r="AV18" s="6"/>
      <c r="AW18" s="6"/>
      <c r="AX18" s="6"/>
      <c r="AY18" s="6"/>
      <c r="AZ18" s="6"/>
      <c r="BA18" s="6"/>
      <c r="BB18" s="6"/>
      <c r="BC18" s="6"/>
      <c r="BD18" s="6"/>
      <c r="BE18" s="6"/>
      <c r="BF18" s="6"/>
      <c r="BG18" s="6"/>
    </row>
    <row r="19" spans="3:59" ht="19.5" thickBot="1" thickTop="1">
      <c r="C19" s="20"/>
      <c r="D19" s="43"/>
      <c r="E19" s="44"/>
      <c r="F19" s="50"/>
      <c r="G19" s="89"/>
      <c r="H19" s="44"/>
      <c r="I19" s="44"/>
      <c r="J19" s="44"/>
      <c r="K19" s="44"/>
      <c r="L19" s="54"/>
      <c r="M19" s="45"/>
      <c r="N19" s="24"/>
      <c r="O19" s="24"/>
      <c r="P19" s="250"/>
      <c r="Q19" s="250"/>
      <c r="R19" s="250"/>
      <c r="S19" s="249"/>
      <c r="T19" s="249"/>
      <c r="U19" s="249"/>
      <c r="AA19" s="6"/>
      <c r="AB19" s="6"/>
      <c r="AC19" s="6"/>
      <c r="AD19" s="6"/>
      <c r="AE19" s="6"/>
      <c r="AF19" s="6"/>
      <c r="AG19" s="6"/>
      <c r="AH19" s="7"/>
      <c r="AI19" s="6"/>
      <c r="AJ19" s="6"/>
      <c r="AK19" s="6"/>
      <c r="AL19" s="6"/>
      <c r="AM19" s="6"/>
      <c r="AN19" s="6"/>
      <c r="AO19" s="6"/>
      <c r="AP19" s="6"/>
      <c r="AQ19" s="6"/>
      <c r="AR19" s="6"/>
      <c r="AS19" s="6"/>
      <c r="AT19" s="6"/>
      <c r="AU19" s="6"/>
      <c r="AV19" s="6"/>
      <c r="AW19" s="6"/>
      <c r="AX19" s="6"/>
      <c r="AY19" s="6"/>
      <c r="AZ19" s="6"/>
      <c r="BA19" s="6"/>
      <c r="BB19" s="6"/>
      <c r="BC19" s="6"/>
      <c r="BD19" s="6"/>
      <c r="BE19" s="6"/>
      <c r="BF19" s="6"/>
      <c r="BG19" s="6"/>
    </row>
    <row r="20" spans="3:59" ht="19.5" thickBot="1" thickTop="1">
      <c r="C20" s="20"/>
      <c r="D20" s="43"/>
      <c r="E20" s="44"/>
      <c r="F20" s="50"/>
      <c r="G20" s="51" t="s">
        <v>18</v>
      </c>
      <c r="H20" s="51"/>
      <c r="I20" s="52"/>
      <c r="J20" s="52" t="s">
        <v>16</v>
      </c>
      <c r="K20" s="86">
        <v>2890</v>
      </c>
      <c r="L20" s="54"/>
      <c r="M20" s="45"/>
      <c r="N20" s="24"/>
      <c r="O20" s="24"/>
      <c r="P20" s="249"/>
      <c r="Q20" s="249"/>
      <c r="R20" s="249"/>
      <c r="S20" s="249"/>
      <c r="T20" s="249"/>
      <c r="U20" s="249"/>
      <c r="AA20" s="6"/>
      <c r="AB20" s="6"/>
      <c r="AC20" s="6"/>
      <c r="AD20" s="6"/>
      <c r="AE20" s="6"/>
      <c r="AF20" s="6"/>
      <c r="AG20" s="6"/>
      <c r="AH20" s="7"/>
      <c r="AI20" s="6"/>
      <c r="AJ20" s="6"/>
      <c r="AK20" s="6"/>
      <c r="AL20" s="6"/>
      <c r="AM20" s="6"/>
      <c r="AN20" s="6"/>
      <c r="AO20" s="6"/>
      <c r="AP20" s="6"/>
      <c r="AQ20" s="6"/>
      <c r="AR20" s="6"/>
      <c r="AS20" s="6"/>
      <c r="AT20" s="6"/>
      <c r="AU20" s="6"/>
      <c r="AV20" s="6"/>
      <c r="AW20" s="6"/>
      <c r="AX20" s="6"/>
      <c r="AY20" s="6"/>
      <c r="AZ20" s="6"/>
      <c r="BA20" s="6"/>
      <c r="BB20" s="6"/>
      <c r="BC20" s="6"/>
      <c r="BD20" s="6"/>
      <c r="BE20" s="6"/>
      <c r="BF20" s="6"/>
      <c r="BG20" s="6"/>
    </row>
    <row r="21" spans="3:59" ht="19.5" thickBot="1" thickTop="1">
      <c r="C21" s="20"/>
      <c r="D21" s="43"/>
      <c r="E21" s="44"/>
      <c r="F21" s="50"/>
      <c r="G21" s="63"/>
      <c r="H21" s="53"/>
      <c r="I21" s="44"/>
      <c r="J21" s="44"/>
      <c r="K21" s="56"/>
      <c r="L21" s="54"/>
      <c r="M21" s="45"/>
      <c r="N21" s="24"/>
      <c r="O21" s="24"/>
      <c r="P21" s="249"/>
      <c r="Q21" s="249"/>
      <c r="R21" s="249"/>
      <c r="S21" s="249"/>
      <c r="T21" s="249"/>
      <c r="U21" s="249"/>
      <c r="AA21" s="6"/>
      <c r="AB21" s="6"/>
      <c r="AC21" s="6"/>
      <c r="AD21" s="6"/>
      <c r="AE21" s="6"/>
      <c r="AF21" s="6"/>
      <c r="AG21" s="6"/>
      <c r="AH21" s="7"/>
      <c r="AI21" s="6"/>
      <c r="AJ21" s="6"/>
      <c r="AK21" s="6"/>
      <c r="AL21" s="6"/>
      <c r="AM21" s="6"/>
      <c r="AN21" s="6"/>
      <c r="AO21" s="6"/>
      <c r="AP21" s="6"/>
      <c r="AQ21" s="6"/>
      <c r="AR21" s="6"/>
      <c r="AS21" s="6"/>
      <c r="AT21" s="6"/>
      <c r="AU21" s="6"/>
      <c r="AV21" s="6"/>
      <c r="AW21" s="6"/>
      <c r="AX21" s="6"/>
      <c r="AY21" s="6"/>
      <c r="AZ21" s="6"/>
      <c r="BA21" s="6"/>
      <c r="BB21" s="6"/>
      <c r="BC21" s="6"/>
      <c r="BD21" s="6"/>
      <c r="BE21" s="6"/>
      <c r="BF21" s="6"/>
      <c r="BG21" s="6"/>
    </row>
    <row r="22" spans="3:59" ht="19.5" thickBot="1" thickTop="1">
      <c r="C22" s="20"/>
      <c r="D22" s="43"/>
      <c r="E22" s="44"/>
      <c r="F22" s="50"/>
      <c r="G22" s="51" t="s">
        <v>19</v>
      </c>
      <c r="H22" s="51"/>
      <c r="I22" s="52"/>
      <c r="J22" s="52" t="s">
        <v>16</v>
      </c>
      <c r="K22" s="86">
        <v>0</v>
      </c>
      <c r="L22" s="54"/>
      <c r="M22" s="45"/>
      <c r="N22" s="24"/>
      <c r="O22" s="24"/>
      <c r="P22" s="249"/>
      <c r="Q22" s="249"/>
      <c r="R22" s="249"/>
      <c r="S22" s="249"/>
      <c r="T22" s="249"/>
      <c r="U22" s="249"/>
      <c r="AA22" s="6"/>
      <c r="AB22" s="6"/>
      <c r="AC22" s="6"/>
      <c r="AD22" s="6"/>
      <c r="AE22" s="6"/>
      <c r="AF22" s="6"/>
      <c r="AG22" s="6"/>
      <c r="AH22" s="7"/>
      <c r="AI22" s="6"/>
      <c r="AJ22" s="6"/>
      <c r="AK22" s="6"/>
      <c r="AL22" s="6"/>
      <c r="AM22" s="6"/>
      <c r="AN22" s="6"/>
      <c r="AO22" s="6"/>
      <c r="AP22" s="6"/>
      <c r="AQ22" s="6"/>
      <c r="AR22" s="6"/>
      <c r="AS22" s="6"/>
      <c r="AT22" s="6"/>
      <c r="AU22" s="6"/>
      <c r="AV22" s="6"/>
      <c r="AW22" s="6"/>
      <c r="AX22" s="6"/>
      <c r="AY22" s="6"/>
      <c r="AZ22" s="6"/>
      <c r="BA22" s="6"/>
      <c r="BB22" s="6"/>
      <c r="BC22" s="6"/>
      <c r="BD22" s="6"/>
      <c r="BE22" s="6"/>
      <c r="BF22" s="6"/>
      <c r="BG22" s="6"/>
    </row>
    <row r="23" spans="3:59" ht="19.5" thickBot="1" thickTop="1">
      <c r="C23" s="20"/>
      <c r="D23" s="43"/>
      <c r="E23" s="44"/>
      <c r="F23" s="50"/>
      <c r="G23" s="63"/>
      <c r="H23" s="53"/>
      <c r="I23" s="44"/>
      <c r="J23" s="44"/>
      <c r="K23" s="56"/>
      <c r="L23" s="54"/>
      <c r="M23" s="45"/>
      <c r="N23" s="24"/>
      <c r="O23" s="24"/>
      <c r="P23" s="249"/>
      <c r="Q23" s="249"/>
      <c r="R23" s="249"/>
      <c r="S23" s="249"/>
      <c r="T23" s="249"/>
      <c r="U23" s="249"/>
      <c r="AA23" s="6"/>
      <c r="AB23" s="6"/>
      <c r="AC23" s="6"/>
      <c r="AD23" s="6"/>
      <c r="AE23" s="6"/>
      <c r="AF23" s="6"/>
      <c r="AG23" s="6"/>
      <c r="AH23" s="7"/>
      <c r="AI23" s="6"/>
      <c r="AJ23" s="6"/>
      <c r="AK23" s="6"/>
      <c r="AL23" s="6"/>
      <c r="AM23" s="6"/>
      <c r="AN23" s="6"/>
      <c r="AO23" s="6"/>
      <c r="AP23" s="6"/>
      <c r="AQ23" s="6"/>
      <c r="AR23" s="6"/>
      <c r="AS23" s="6"/>
      <c r="AT23" s="6"/>
      <c r="AU23" s="6"/>
      <c r="AV23" s="6"/>
      <c r="AW23" s="6"/>
      <c r="AX23" s="6"/>
      <c r="AY23" s="6"/>
      <c r="AZ23" s="6"/>
      <c r="BA23" s="6"/>
      <c r="BB23" s="6"/>
      <c r="BC23" s="6"/>
      <c r="BD23" s="6"/>
      <c r="BE23" s="6"/>
      <c r="BF23" s="6"/>
      <c r="BG23" s="6"/>
    </row>
    <row r="24" spans="3:59" ht="19.5" thickBot="1" thickTop="1">
      <c r="C24" s="20"/>
      <c r="D24" s="43"/>
      <c r="E24" s="44"/>
      <c r="F24" s="50"/>
      <c r="G24" s="51" t="s">
        <v>35</v>
      </c>
      <c r="H24" s="55"/>
      <c r="I24" s="55"/>
      <c r="J24" s="52"/>
      <c r="K24" s="105" t="s">
        <v>28</v>
      </c>
      <c r="L24" s="54"/>
      <c r="M24" s="45"/>
      <c r="N24" s="24"/>
      <c r="O24" s="24"/>
      <c r="P24" s="249"/>
      <c r="Q24" s="249"/>
      <c r="R24" s="249"/>
      <c r="S24" s="249"/>
      <c r="T24" s="249"/>
      <c r="U24" s="249"/>
      <c r="AA24" s="6"/>
      <c r="AB24" s="6"/>
      <c r="AC24" s="6"/>
      <c r="AD24" s="6"/>
      <c r="AE24" s="6"/>
      <c r="AF24" s="6"/>
      <c r="AG24" s="6"/>
      <c r="AH24" s="7"/>
      <c r="AI24" s="6"/>
      <c r="AJ24" s="6"/>
      <c r="AK24" s="6"/>
      <c r="AL24" s="6"/>
      <c r="AM24" s="6"/>
      <c r="AN24" s="6"/>
      <c r="AO24" s="6"/>
      <c r="AP24" s="6"/>
      <c r="AQ24" s="6"/>
      <c r="AR24" s="6"/>
      <c r="AS24" s="6"/>
      <c r="AT24" s="6"/>
      <c r="AU24" s="6"/>
      <c r="AV24" s="6"/>
      <c r="AW24" s="6"/>
      <c r="AX24" s="6"/>
      <c r="AY24" s="6"/>
      <c r="AZ24" s="6"/>
      <c r="BA24" s="6"/>
      <c r="BB24" s="6"/>
      <c r="BC24" s="6"/>
      <c r="BD24" s="6"/>
      <c r="BE24" s="6"/>
      <c r="BF24" s="6"/>
      <c r="BG24" s="6"/>
    </row>
    <row r="25" spans="3:59" ht="19.5" thickBot="1" thickTop="1">
      <c r="C25" s="20"/>
      <c r="D25" s="43"/>
      <c r="E25" s="44"/>
      <c r="F25" s="50"/>
      <c r="G25" s="63"/>
      <c r="H25" s="53"/>
      <c r="I25" s="44"/>
      <c r="J25" s="44"/>
      <c r="K25" s="56"/>
      <c r="L25" s="54"/>
      <c r="M25" s="45"/>
      <c r="N25" s="249"/>
      <c r="O25" s="249"/>
      <c r="P25" s="249"/>
      <c r="Q25" s="249"/>
      <c r="R25" s="249"/>
      <c r="S25" s="249"/>
      <c r="T25" s="249"/>
      <c r="U25" s="249"/>
      <c r="AA25" s="6"/>
      <c r="AB25" s="6"/>
      <c r="AC25" s="6"/>
      <c r="AD25" s="6"/>
      <c r="AE25" s="6"/>
      <c r="AF25" s="6"/>
      <c r="AG25" s="6"/>
      <c r="AH25" s="7"/>
      <c r="AI25" s="6"/>
      <c r="AJ25" s="6"/>
      <c r="AK25" s="6"/>
      <c r="AL25" s="6"/>
      <c r="AM25" s="6"/>
      <c r="AN25" s="6"/>
      <c r="AO25" s="6"/>
      <c r="AP25" s="6"/>
      <c r="AQ25" s="6"/>
      <c r="AR25" s="6"/>
      <c r="AS25" s="6"/>
      <c r="AT25" s="6"/>
      <c r="AU25" s="6"/>
      <c r="AV25" s="6"/>
      <c r="AW25" s="6"/>
      <c r="AX25" s="6"/>
      <c r="AY25" s="6"/>
      <c r="AZ25" s="6"/>
      <c r="BA25" s="6"/>
      <c r="BB25" s="6"/>
      <c r="BC25" s="6"/>
      <c r="BD25" s="6"/>
      <c r="BE25" s="6"/>
      <c r="BF25" s="6"/>
      <c r="BG25" s="6"/>
    </row>
    <row r="26" spans="3:59" ht="19.5" thickBot="1" thickTop="1">
      <c r="C26" s="20"/>
      <c r="D26" s="43"/>
      <c r="E26" s="44"/>
      <c r="F26" s="50"/>
      <c r="G26" s="51" t="s">
        <v>36</v>
      </c>
      <c r="H26" s="55"/>
      <c r="I26" s="52"/>
      <c r="J26" s="52" t="s">
        <v>16</v>
      </c>
      <c r="K26" s="85">
        <f>IF(K24=K69,0,TRUNC((K20-K22)*0.372%,2)*K31)</f>
        <v>0</v>
      </c>
      <c r="L26" s="54"/>
      <c r="M26" s="45"/>
      <c r="N26" s="249"/>
      <c r="O26" s="249"/>
      <c r="P26" s="249"/>
      <c r="Q26" s="249"/>
      <c r="R26" s="249"/>
      <c r="S26" s="249"/>
      <c r="T26" s="249"/>
      <c r="U26" s="249"/>
      <c r="AA26" s="6"/>
      <c r="AB26" s="6"/>
      <c r="AC26" s="6"/>
      <c r="AD26" s="6"/>
      <c r="AE26" s="6"/>
      <c r="AF26" s="6"/>
      <c r="AG26" s="6"/>
      <c r="AH26" s="7"/>
      <c r="AI26" s="6"/>
      <c r="AJ26" s="6"/>
      <c r="AK26" s="6"/>
      <c r="AL26" s="6"/>
      <c r="AM26" s="6"/>
      <c r="AN26" s="6"/>
      <c r="AO26" s="6"/>
      <c r="AP26" s="6"/>
      <c r="AQ26" s="6"/>
      <c r="AR26" s="6"/>
      <c r="AS26" s="6"/>
      <c r="AT26" s="6"/>
      <c r="AU26" s="6"/>
      <c r="AV26" s="6"/>
      <c r="AW26" s="6"/>
      <c r="AX26" s="6"/>
      <c r="AY26" s="6"/>
      <c r="AZ26" s="6"/>
      <c r="BA26" s="6"/>
      <c r="BB26" s="6"/>
      <c r="BC26" s="6"/>
      <c r="BD26" s="6"/>
      <c r="BE26" s="6"/>
      <c r="BF26" s="6"/>
      <c r="BG26" s="6"/>
    </row>
    <row r="27" spans="3:59" ht="19.5" thickBot="1" thickTop="1">
      <c r="C27" s="20"/>
      <c r="D27" s="43"/>
      <c r="E27" s="44"/>
      <c r="F27" s="50"/>
      <c r="G27" s="63"/>
      <c r="H27" s="53"/>
      <c r="I27" s="44"/>
      <c r="J27" s="44"/>
      <c r="K27" s="56"/>
      <c r="L27" s="54"/>
      <c r="M27" s="45"/>
      <c r="N27" s="249"/>
      <c r="O27" s="249"/>
      <c r="P27" s="249"/>
      <c r="Q27" s="249"/>
      <c r="R27" s="249"/>
      <c r="S27" s="249"/>
      <c r="T27" s="249"/>
      <c r="U27" s="249"/>
      <c r="AA27" s="6"/>
      <c r="AB27" s="6"/>
      <c r="AC27" s="6"/>
      <c r="AD27" s="6"/>
      <c r="AE27" s="6"/>
      <c r="AF27" s="6"/>
      <c r="AG27" s="6"/>
      <c r="AH27" s="7"/>
      <c r="AI27" s="6"/>
      <c r="AJ27" s="6"/>
      <c r="AK27" s="6"/>
      <c r="AL27" s="6"/>
      <c r="AM27" s="6"/>
      <c r="AN27" s="6"/>
      <c r="AO27" s="6"/>
      <c r="AP27" s="6"/>
      <c r="AQ27" s="6"/>
      <c r="AR27" s="6"/>
      <c r="AS27" s="6"/>
      <c r="AT27" s="6"/>
      <c r="AU27" s="6"/>
      <c r="AV27" s="6"/>
      <c r="AW27" s="6"/>
      <c r="AX27" s="6"/>
      <c r="AY27" s="6"/>
      <c r="AZ27" s="6"/>
      <c r="BA27" s="6"/>
      <c r="BB27" s="6"/>
      <c r="BC27" s="6"/>
      <c r="BD27" s="6"/>
      <c r="BE27" s="6"/>
      <c r="BF27" s="6"/>
      <c r="BG27" s="6"/>
    </row>
    <row r="28" spans="3:59" ht="21.75" thickBot="1" thickTop="1">
      <c r="C28" s="20"/>
      <c r="D28" s="43"/>
      <c r="E28" s="44"/>
      <c r="F28" s="50"/>
      <c r="G28" s="51" t="s">
        <v>20</v>
      </c>
      <c r="H28" s="57"/>
      <c r="I28" s="58"/>
      <c r="J28" s="52" t="s">
        <v>16</v>
      </c>
      <c r="K28" s="40">
        <f>+K20-K22+K26</f>
        <v>2890</v>
      </c>
      <c r="L28" s="54"/>
      <c r="M28" s="45"/>
      <c r="N28" s="249"/>
      <c r="O28" s="249"/>
      <c r="P28" s="249"/>
      <c r="Q28" s="249"/>
      <c r="R28" s="249"/>
      <c r="S28" s="249"/>
      <c r="T28" s="249"/>
      <c r="U28" s="249"/>
      <c r="AA28" s="6"/>
      <c r="AB28" s="6"/>
      <c r="AC28" s="6"/>
      <c r="AD28" s="6"/>
      <c r="AE28" s="6"/>
      <c r="AF28" s="6"/>
      <c r="AG28" s="6"/>
      <c r="AH28" s="7"/>
      <c r="AI28" s="6"/>
      <c r="AJ28" s="6"/>
      <c r="AK28" s="6"/>
      <c r="AL28" s="6"/>
      <c r="AM28" s="6"/>
      <c r="AN28" s="6"/>
      <c r="AO28" s="6"/>
      <c r="AP28" s="6"/>
      <c r="AQ28" s="6"/>
      <c r="AR28" s="6"/>
      <c r="AS28" s="6"/>
      <c r="AT28" s="6"/>
      <c r="AU28" s="6"/>
      <c r="AV28" s="6"/>
      <c r="AW28" s="6"/>
      <c r="AX28" s="6"/>
      <c r="AY28" s="6"/>
      <c r="AZ28" s="6"/>
      <c r="BA28" s="6"/>
      <c r="BB28" s="6"/>
      <c r="BC28" s="6"/>
      <c r="BD28" s="6"/>
      <c r="BE28" s="6"/>
      <c r="BF28" s="6"/>
      <c r="BG28" s="6"/>
    </row>
    <row r="29" spans="3:59" ht="6" customHeight="1" thickTop="1">
      <c r="C29" s="20"/>
      <c r="D29" s="43"/>
      <c r="E29" s="44"/>
      <c r="F29" s="50"/>
      <c r="G29" s="63"/>
      <c r="H29" s="59"/>
      <c r="I29" s="60"/>
      <c r="J29" s="60"/>
      <c r="K29" s="44"/>
      <c r="L29" s="54"/>
      <c r="M29" s="45"/>
      <c r="N29" s="249"/>
      <c r="O29" s="249"/>
      <c r="P29" s="249"/>
      <c r="Q29" s="249"/>
      <c r="R29" s="249"/>
      <c r="S29" s="249"/>
      <c r="T29" s="249"/>
      <c r="U29" s="249"/>
      <c r="AA29" s="6"/>
      <c r="AB29" s="6"/>
      <c r="AC29" s="6"/>
      <c r="AD29" s="6"/>
      <c r="AE29" s="6"/>
      <c r="AF29" s="6"/>
      <c r="AG29" s="6"/>
      <c r="AH29" s="7"/>
      <c r="AI29" s="6"/>
      <c r="AJ29" s="6"/>
      <c r="AK29" s="6"/>
      <c r="AL29" s="6"/>
      <c r="AM29" s="6"/>
      <c r="AN29" s="6"/>
      <c r="AO29" s="6"/>
      <c r="AP29" s="6"/>
      <c r="AQ29" s="6"/>
      <c r="AR29" s="6"/>
      <c r="AS29" s="6"/>
      <c r="AT29" s="6"/>
      <c r="AU29" s="6"/>
      <c r="AV29" s="6"/>
      <c r="AW29" s="6"/>
      <c r="AX29" s="6"/>
      <c r="AY29" s="6"/>
      <c r="AZ29" s="6"/>
      <c r="BA29" s="6"/>
      <c r="BB29" s="6"/>
      <c r="BC29" s="6"/>
      <c r="BD29" s="6"/>
      <c r="BE29" s="6"/>
      <c r="BF29" s="6"/>
      <c r="BG29" s="6"/>
    </row>
    <row r="30" spans="3:59" ht="18.75" thickBot="1">
      <c r="C30" s="20"/>
      <c r="D30" s="43"/>
      <c r="E30" s="44"/>
      <c r="F30" s="50"/>
      <c r="G30" s="90"/>
      <c r="H30" s="62"/>
      <c r="I30" s="44"/>
      <c r="J30" s="44"/>
      <c r="K30" s="56"/>
      <c r="L30" s="54"/>
      <c r="M30" s="45"/>
      <c r="N30" s="249"/>
      <c r="O30" s="249"/>
      <c r="P30" s="249"/>
      <c r="Q30" s="249"/>
      <c r="R30" s="249"/>
      <c r="S30" s="249"/>
      <c r="T30" s="249"/>
      <c r="U30" s="249"/>
      <c r="AA30" s="6"/>
      <c r="AB30" s="6"/>
      <c r="AC30" s="6"/>
      <c r="AD30" s="6"/>
      <c r="AE30" s="6"/>
      <c r="AF30" s="6"/>
      <c r="AG30" s="6"/>
      <c r="AH30" s="7"/>
      <c r="AI30" s="6"/>
      <c r="AJ30" s="6"/>
      <c r="AK30" s="6"/>
      <c r="AL30" s="6"/>
      <c r="AM30" s="6"/>
      <c r="AN30" s="6"/>
      <c r="AO30" s="6"/>
      <c r="AP30" s="6"/>
      <c r="AQ30" s="6"/>
      <c r="AR30" s="6"/>
      <c r="AS30" s="6"/>
      <c r="AT30" s="6"/>
      <c r="AU30" s="6"/>
      <c r="AV30" s="6"/>
      <c r="AW30" s="6"/>
      <c r="AX30" s="6"/>
      <c r="AY30" s="6"/>
      <c r="AZ30" s="6"/>
      <c r="BA30" s="6"/>
      <c r="BB30" s="6"/>
      <c r="BC30" s="6"/>
      <c r="BD30" s="6"/>
      <c r="BE30" s="6"/>
      <c r="BF30" s="6"/>
      <c r="BG30" s="6"/>
    </row>
    <row r="31" spans="3:59" ht="19.5" thickBot="1" thickTop="1">
      <c r="C31" s="20"/>
      <c r="D31" s="43"/>
      <c r="E31" s="44"/>
      <c r="F31" s="50"/>
      <c r="G31" s="51" t="s">
        <v>21</v>
      </c>
      <c r="H31" s="51"/>
      <c r="I31" s="87"/>
      <c r="J31" s="88"/>
      <c r="K31" s="84">
        <v>6</v>
      </c>
      <c r="L31" s="54"/>
      <c r="M31" s="45"/>
      <c r="N31" s="249"/>
      <c r="O31" s="249"/>
      <c r="P31" s="249"/>
      <c r="Q31" s="249"/>
      <c r="R31" s="249"/>
      <c r="S31" s="249"/>
      <c r="T31" s="249"/>
      <c r="U31" s="249"/>
      <c r="AA31" s="6"/>
      <c r="AB31" s="6"/>
      <c r="AC31" s="6"/>
      <c r="AD31" s="6"/>
      <c r="AE31" s="6"/>
      <c r="AF31" s="6"/>
      <c r="AG31" s="6"/>
      <c r="AH31" s="7"/>
      <c r="AI31" s="6"/>
      <c r="AJ31" s="6"/>
      <c r="AK31" s="6"/>
      <c r="AL31" s="6"/>
      <c r="AM31" s="6"/>
      <c r="AN31" s="6"/>
      <c r="AO31" s="6"/>
      <c r="AP31" s="6"/>
      <c r="AQ31" s="6"/>
      <c r="AR31" s="6"/>
      <c r="AS31" s="6"/>
      <c r="AT31" s="6"/>
      <c r="AU31" s="6"/>
      <c r="AV31" s="6"/>
      <c r="AW31" s="6"/>
      <c r="AX31" s="6"/>
      <c r="AY31" s="6"/>
      <c r="AZ31" s="6"/>
      <c r="BA31" s="6"/>
      <c r="BB31" s="6"/>
      <c r="BC31" s="6"/>
      <c r="BD31" s="6"/>
      <c r="BE31" s="6"/>
      <c r="BF31" s="6"/>
      <c r="BG31" s="6"/>
    </row>
    <row r="32" spans="3:59" ht="3.75" customHeight="1" thickTop="1">
      <c r="C32" s="20"/>
      <c r="D32" s="43"/>
      <c r="E32" s="44"/>
      <c r="F32" s="50"/>
      <c r="G32" s="89"/>
      <c r="H32" s="44"/>
      <c r="I32" s="64"/>
      <c r="J32" s="64"/>
      <c r="K32" s="44"/>
      <c r="L32" s="54"/>
      <c r="M32" s="45"/>
      <c r="N32" s="249"/>
      <c r="O32" s="249"/>
      <c r="P32" s="249"/>
      <c r="Q32" s="249"/>
      <c r="R32" s="249"/>
      <c r="S32" s="249"/>
      <c r="T32" s="249"/>
      <c r="U32" s="249"/>
      <c r="AA32" s="6"/>
      <c r="AB32" s="6"/>
      <c r="AC32" s="6"/>
      <c r="AD32" s="6"/>
      <c r="AE32" s="6"/>
      <c r="AF32" s="6"/>
      <c r="AG32" s="6"/>
      <c r="AH32" s="7"/>
      <c r="AI32" s="6"/>
      <c r="AJ32" s="6"/>
      <c r="AK32" s="6"/>
      <c r="AL32" s="6"/>
      <c r="AM32" s="6"/>
      <c r="AN32" s="6"/>
      <c r="AO32" s="6"/>
      <c r="AP32" s="6"/>
      <c r="AQ32" s="6"/>
      <c r="AR32" s="6"/>
      <c r="AS32" s="6"/>
      <c r="AT32" s="6"/>
      <c r="AU32" s="6"/>
      <c r="AV32" s="6"/>
      <c r="AW32" s="6"/>
      <c r="AX32" s="6"/>
      <c r="AY32" s="6"/>
      <c r="AZ32" s="6"/>
      <c r="BA32" s="6"/>
      <c r="BB32" s="6"/>
      <c r="BC32" s="6"/>
      <c r="BD32" s="6"/>
      <c r="BE32" s="6"/>
      <c r="BF32" s="6"/>
      <c r="BG32" s="6"/>
    </row>
    <row r="33" spans="3:59" ht="3" customHeight="1">
      <c r="C33" s="20"/>
      <c r="D33" s="43"/>
      <c r="E33" s="44"/>
      <c r="F33" s="50"/>
      <c r="G33" s="91"/>
      <c r="H33" s="56"/>
      <c r="I33" s="44"/>
      <c r="J33" s="44"/>
      <c r="K33" s="44"/>
      <c r="L33" s="54"/>
      <c r="M33" s="45"/>
      <c r="N33" s="249"/>
      <c r="O33" s="249"/>
      <c r="P33" s="249"/>
      <c r="Q33" s="249"/>
      <c r="R33" s="249"/>
      <c r="S33" s="249"/>
      <c r="T33" s="249"/>
      <c r="U33" s="249"/>
      <c r="AA33" s="6"/>
      <c r="AB33" s="6"/>
      <c r="AC33" s="6"/>
      <c r="AD33" s="6"/>
      <c r="AE33" s="6"/>
      <c r="AF33" s="6"/>
      <c r="AG33" s="6"/>
      <c r="AH33" s="7"/>
      <c r="AI33" s="6"/>
      <c r="AJ33" s="6"/>
      <c r="AK33" s="6"/>
      <c r="AL33" s="6"/>
      <c r="AM33" s="6"/>
      <c r="AN33" s="6"/>
      <c r="AO33" s="6"/>
      <c r="AP33" s="6"/>
      <c r="AQ33" s="6"/>
      <c r="AR33" s="6"/>
      <c r="AS33" s="6"/>
      <c r="AT33" s="6"/>
      <c r="AU33" s="6"/>
      <c r="AV33" s="6"/>
      <c r="AW33" s="6"/>
      <c r="AX33" s="6"/>
      <c r="AY33" s="6"/>
      <c r="AZ33" s="6"/>
      <c r="BA33" s="6"/>
      <c r="BB33" s="6"/>
      <c r="BC33" s="6"/>
      <c r="BD33" s="6"/>
      <c r="BE33" s="6"/>
      <c r="BF33" s="6"/>
      <c r="BG33" s="6"/>
    </row>
    <row r="34" spans="3:59" ht="18.75" thickBot="1">
      <c r="C34" s="20"/>
      <c r="D34" s="43"/>
      <c r="E34" s="44"/>
      <c r="F34" s="50"/>
      <c r="G34" s="90"/>
      <c r="H34" s="62"/>
      <c r="I34" s="44"/>
      <c r="J34" s="44"/>
      <c r="K34" s="56"/>
      <c r="L34" s="54"/>
      <c r="M34" s="45"/>
      <c r="N34" s="249"/>
      <c r="O34" s="249"/>
      <c r="P34" s="249"/>
      <c r="Q34" s="249"/>
      <c r="R34" s="249"/>
      <c r="S34" s="249"/>
      <c r="T34" s="249"/>
      <c r="U34" s="249"/>
      <c r="AA34" s="6"/>
      <c r="AB34" s="6"/>
      <c r="AC34" s="6"/>
      <c r="AD34" s="6"/>
      <c r="AE34" s="6"/>
      <c r="AF34" s="6"/>
      <c r="AG34" s="6"/>
      <c r="AH34" s="7"/>
      <c r="AI34" s="7"/>
      <c r="AJ34" s="6"/>
      <c r="AK34" s="6"/>
      <c r="AL34" s="6"/>
      <c r="AM34" s="6"/>
      <c r="AN34" s="6"/>
      <c r="AO34" s="6"/>
      <c r="AP34" s="6"/>
      <c r="AQ34" s="6"/>
      <c r="AR34" s="6"/>
      <c r="AS34" s="6"/>
      <c r="AT34" s="6"/>
      <c r="AU34" s="6"/>
      <c r="AV34" s="6"/>
      <c r="AW34" s="6"/>
      <c r="AX34" s="6"/>
      <c r="AY34" s="6"/>
      <c r="AZ34" s="6"/>
      <c r="BA34" s="6"/>
      <c r="BB34" s="6"/>
      <c r="BC34" s="6"/>
      <c r="BD34" s="6"/>
      <c r="BE34" s="6"/>
      <c r="BF34" s="6"/>
      <c r="BG34" s="6"/>
    </row>
    <row r="35" spans="3:59" ht="21.75" thickBot="1" thickTop="1">
      <c r="C35" s="20"/>
      <c r="D35" s="43"/>
      <c r="E35" s="44"/>
      <c r="F35" s="50"/>
      <c r="G35" s="92" t="s">
        <v>22</v>
      </c>
      <c r="H35" s="65"/>
      <c r="I35" s="66"/>
      <c r="J35" s="52" t="s">
        <v>16</v>
      </c>
      <c r="K35" s="83">
        <f>IF(K20&gt;149.99,IF(IV77&lt;20,"Намали Брой месеци",IV77),"Мин. цена 150лв.")</f>
        <v>524.7</v>
      </c>
      <c r="L35" s="54"/>
      <c r="M35" s="45"/>
      <c r="N35" s="249"/>
      <c r="O35" s="249"/>
      <c r="P35" s="251"/>
      <c r="Q35" s="249"/>
      <c r="R35" s="249"/>
      <c r="S35" s="249"/>
      <c r="T35" s="249"/>
      <c r="U35" s="249"/>
      <c r="AA35" s="6"/>
      <c r="AB35" s="6"/>
      <c r="AC35" s="6"/>
      <c r="AD35" s="6"/>
      <c r="AE35" s="6"/>
      <c r="AF35" s="6"/>
      <c r="AG35" s="6"/>
      <c r="AH35" s="7"/>
      <c r="AI35" s="8"/>
      <c r="AJ35" s="6"/>
      <c r="AK35" s="6"/>
      <c r="AL35" s="6"/>
      <c r="AM35" s="6"/>
      <c r="AN35" s="6"/>
      <c r="AO35" s="6"/>
      <c r="AP35" s="6"/>
      <c r="AQ35" s="6"/>
      <c r="AR35" s="6"/>
      <c r="AS35" s="6"/>
      <c r="AT35" s="6"/>
      <c r="AU35" s="6"/>
      <c r="AV35" s="6"/>
      <c r="AW35" s="6"/>
      <c r="AX35" s="6"/>
      <c r="AY35" s="6"/>
      <c r="AZ35" s="6"/>
      <c r="BA35" s="6"/>
      <c r="BB35" s="6"/>
      <c r="BC35" s="6"/>
      <c r="BD35" s="6"/>
      <c r="BE35" s="6"/>
      <c r="BF35" s="6"/>
      <c r="BG35" s="6"/>
    </row>
    <row r="36" spans="3:59" ht="21.75" thickBot="1" thickTop="1">
      <c r="C36" s="20"/>
      <c r="D36" s="67"/>
      <c r="E36" s="44"/>
      <c r="F36" s="50"/>
      <c r="G36" s="93"/>
      <c r="H36" s="68"/>
      <c r="I36" s="69"/>
      <c r="J36" s="69"/>
      <c r="K36" s="70"/>
      <c r="L36" s="54"/>
      <c r="M36" s="45"/>
      <c r="N36" s="249"/>
      <c r="O36" s="249"/>
      <c r="P36" s="249"/>
      <c r="Q36" s="249"/>
      <c r="R36" s="249"/>
      <c r="S36" s="249"/>
      <c r="T36" s="249"/>
      <c r="U36" s="249"/>
      <c r="AA36" s="6"/>
      <c r="AB36" s="6"/>
      <c r="AC36" s="6"/>
      <c r="AD36" s="6"/>
      <c r="AE36" s="6"/>
      <c r="AF36" s="6"/>
      <c r="AG36" s="6"/>
      <c r="AH36" s="7"/>
      <c r="AI36" s="8"/>
      <c r="AJ36" s="6"/>
      <c r="AK36" s="6"/>
      <c r="AL36" s="6"/>
      <c r="AM36" s="6"/>
      <c r="AN36" s="6"/>
      <c r="AO36" s="6"/>
      <c r="AP36" s="6"/>
      <c r="AQ36" s="6"/>
      <c r="AR36" s="6"/>
      <c r="AS36" s="6"/>
      <c r="AT36" s="6"/>
      <c r="AU36" s="6"/>
      <c r="AV36" s="6"/>
      <c r="AW36" s="6"/>
      <c r="AX36" s="6"/>
      <c r="AY36" s="6"/>
      <c r="AZ36" s="6"/>
      <c r="BA36" s="6"/>
      <c r="BB36" s="6"/>
      <c r="BC36" s="6"/>
      <c r="BD36" s="6"/>
      <c r="BE36" s="6"/>
      <c r="BF36" s="6"/>
      <c r="BG36" s="6"/>
    </row>
    <row r="37" spans="3:59" ht="21.75" thickBot="1" thickTop="1">
      <c r="C37" s="20"/>
      <c r="D37" s="67"/>
      <c r="E37" s="44"/>
      <c r="F37" s="50"/>
      <c r="G37" s="94" t="s">
        <v>24</v>
      </c>
      <c r="H37" s="58"/>
      <c r="I37" s="58"/>
      <c r="J37" s="55" t="s">
        <v>25</v>
      </c>
      <c r="K37" s="82">
        <f>CEILING((1+IRR(IC110:IC182,0.005))^12-1,0.0001)</f>
        <v>0.3451</v>
      </c>
      <c r="L37" s="54"/>
      <c r="M37" s="45"/>
      <c r="N37" s="249"/>
      <c r="O37" s="249"/>
      <c r="P37" s="249"/>
      <c r="Q37" s="249"/>
      <c r="R37" s="249"/>
      <c r="S37" s="249"/>
      <c r="T37" s="249"/>
      <c r="U37" s="249"/>
      <c r="AA37" s="6"/>
      <c r="AB37" s="6"/>
      <c r="AC37" s="6"/>
      <c r="AD37" s="6"/>
      <c r="AE37" s="6"/>
      <c r="AF37" s="6"/>
      <c r="AG37" s="6"/>
      <c r="AH37" s="7"/>
      <c r="AI37" s="8"/>
      <c r="AJ37" s="6"/>
      <c r="AK37" s="6"/>
      <c r="AL37" s="6"/>
      <c r="AM37" s="6"/>
      <c r="AN37" s="6"/>
      <c r="AO37" s="6"/>
      <c r="AP37" s="6"/>
      <c r="AQ37" s="6"/>
      <c r="AR37" s="6"/>
      <c r="AS37" s="6"/>
      <c r="AT37" s="6"/>
      <c r="AU37" s="6"/>
      <c r="AV37" s="6"/>
      <c r="AW37" s="6"/>
      <c r="AX37" s="6"/>
      <c r="AY37" s="6"/>
      <c r="AZ37" s="6"/>
      <c r="BA37" s="6"/>
      <c r="BB37" s="6"/>
      <c r="BC37" s="6"/>
      <c r="BD37" s="6"/>
      <c r="BE37" s="6"/>
      <c r="BF37" s="6"/>
      <c r="BG37" s="6"/>
    </row>
    <row r="38" spans="3:59" ht="15.75" customHeight="1" thickTop="1">
      <c r="C38" s="20"/>
      <c r="D38" s="71"/>
      <c r="E38" s="54"/>
      <c r="F38" s="72"/>
      <c r="G38" s="73"/>
      <c r="H38" s="53"/>
      <c r="I38" s="74"/>
      <c r="J38" s="74"/>
      <c r="K38" s="56"/>
      <c r="L38" s="54"/>
      <c r="M38" s="45"/>
      <c r="N38" s="249"/>
      <c r="O38" s="249"/>
      <c r="P38" s="249"/>
      <c r="Q38" s="249"/>
      <c r="R38" s="249"/>
      <c r="S38" s="249"/>
      <c r="T38" s="249"/>
      <c r="U38" s="249"/>
      <c r="AA38" s="6"/>
      <c r="AB38" s="6"/>
      <c r="AC38" s="6"/>
      <c r="AD38" s="6"/>
      <c r="AE38" s="6"/>
      <c r="AF38" s="6"/>
      <c r="AG38" s="6"/>
      <c r="AH38" s="7"/>
      <c r="AI38" s="6"/>
      <c r="AJ38" s="6"/>
      <c r="AK38" s="6"/>
      <c r="AL38" s="6"/>
      <c r="AM38" s="6"/>
      <c r="AN38" s="6"/>
      <c r="AO38" s="6"/>
      <c r="AP38" s="6"/>
      <c r="AQ38" s="6"/>
      <c r="AR38" s="6"/>
      <c r="AS38" s="6"/>
      <c r="AT38" s="6"/>
      <c r="AU38" s="6"/>
      <c r="AV38" s="6"/>
      <c r="AW38" s="6"/>
      <c r="AX38" s="6"/>
      <c r="AY38" s="6"/>
      <c r="AZ38" s="6"/>
      <c r="BA38" s="6"/>
      <c r="BB38" s="6"/>
      <c r="BC38" s="6"/>
      <c r="BD38" s="6"/>
      <c r="BE38" s="6"/>
      <c r="BF38" s="6"/>
      <c r="BG38" s="6"/>
    </row>
    <row r="39" spans="3:59" ht="4.5" customHeight="1" thickBot="1">
      <c r="C39" s="20"/>
      <c r="D39" s="75"/>
      <c r="E39" s="76"/>
      <c r="F39" s="76"/>
      <c r="G39" s="77"/>
      <c r="H39" s="78"/>
      <c r="I39" s="79"/>
      <c r="J39" s="79"/>
      <c r="K39" s="79"/>
      <c r="L39" s="79"/>
      <c r="M39" s="80"/>
      <c r="N39" s="250"/>
      <c r="O39" s="249"/>
      <c r="P39" s="249"/>
      <c r="Q39" s="249"/>
      <c r="R39" s="249"/>
      <c r="S39" s="249"/>
      <c r="T39" s="249"/>
      <c r="U39" s="249"/>
      <c r="AA39" s="6"/>
      <c r="AB39" s="6"/>
      <c r="AC39" s="6"/>
      <c r="AD39" s="6"/>
      <c r="AE39" s="6"/>
      <c r="AF39" s="6"/>
      <c r="AG39" s="6"/>
      <c r="AH39" s="7"/>
      <c r="AI39" s="6"/>
      <c r="AJ39" s="6"/>
      <c r="AK39" s="6"/>
      <c r="AL39" s="6"/>
      <c r="AM39" s="6"/>
      <c r="AN39" s="6"/>
      <c r="AO39" s="6"/>
      <c r="AP39" s="6"/>
      <c r="AQ39" s="6"/>
      <c r="AR39" s="6"/>
      <c r="AS39" s="6"/>
      <c r="AT39" s="6"/>
      <c r="AU39" s="6"/>
      <c r="AV39" s="6"/>
      <c r="AW39" s="6"/>
      <c r="AX39" s="6"/>
      <c r="AY39" s="6"/>
      <c r="AZ39" s="6"/>
      <c r="BA39" s="6"/>
      <c r="BB39" s="6"/>
      <c r="BC39" s="6"/>
      <c r="BD39" s="6"/>
      <c r="BE39" s="6"/>
      <c r="BF39" s="6"/>
      <c r="BG39" s="6"/>
    </row>
    <row r="40" spans="3:59" ht="10.5" customHeight="1" thickTop="1">
      <c r="C40" s="20"/>
      <c r="D40" s="43"/>
      <c r="E40" s="44"/>
      <c r="F40" s="44"/>
      <c r="G40" s="61"/>
      <c r="H40" s="61"/>
      <c r="I40" s="61"/>
      <c r="J40" s="61"/>
      <c r="K40" s="61"/>
      <c r="L40" s="61"/>
      <c r="M40" s="81"/>
      <c r="N40" s="249"/>
      <c r="O40" s="249"/>
      <c r="P40" s="249"/>
      <c r="Q40" s="249"/>
      <c r="R40" s="249"/>
      <c r="S40" s="249"/>
      <c r="T40" s="249"/>
      <c r="U40" s="249"/>
      <c r="AA40" s="6"/>
      <c r="AB40" s="6"/>
      <c r="AC40" s="6"/>
      <c r="AD40" s="6"/>
      <c r="AE40" s="6"/>
      <c r="AF40" s="6"/>
      <c r="AG40" s="6"/>
      <c r="AH40" s="7"/>
      <c r="AI40" s="6"/>
      <c r="AJ40" s="6"/>
      <c r="AK40" s="6"/>
      <c r="AL40" s="6"/>
      <c r="AM40" s="6"/>
      <c r="AN40" s="6"/>
      <c r="AO40" s="6"/>
      <c r="AP40" s="6"/>
      <c r="AQ40" s="6"/>
      <c r="AR40" s="6"/>
      <c r="AS40" s="6"/>
      <c r="AT40" s="6"/>
      <c r="AU40" s="6"/>
      <c r="AV40" s="6"/>
      <c r="AW40" s="6"/>
      <c r="AX40" s="6"/>
      <c r="AY40" s="6"/>
      <c r="AZ40" s="6"/>
      <c r="BA40" s="6"/>
      <c r="BB40" s="6"/>
      <c r="BC40" s="6"/>
      <c r="BD40" s="6"/>
      <c r="BE40" s="6"/>
      <c r="BF40" s="6"/>
      <c r="BG40" s="6"/>
    </row>
    <row r="41" spans="3:59" ht="6" customHeight="1" thickBot="1">
      <c r="C41" s="20"/>
      <c r="D41" s="71"/>
      <c r="E41" s="54"/>
      <c r="F41" s="96"/>
      <c r="G41" s="97"/>
      <c r="H41" s="97"/>
      <c r="I41" s="97"/>
      <c r="J41" s="97"/>
      <c r="K41" s="97"/>
      <c r="L41" s="98"/>
      <c r="M41" s="45"/>
      <c r="N41" s="249"/>
      <c r="O41" s="249"/>
      <c r="P41" s="249"/>
      <c r="Q41" s="249"/>
      <c r="R41" s="249"/>
      <c r="S41" s="249"/>
      <c r="T41" s="249"/>
      <c r="U41" s="249"/>
      <c r="AA41" s="6"/>
      <c r="AB41" s="6"/>
      <c r="AC41" s="6"/>
      <c r="AD41" s="6"/>
      <c r="AE41" s="6"/>
      <c r="AF41" s="6"/>
      <c r="AG41" s="6"/>
      <c r="AH41" s="7"/>
      <c r="AI41" s="6"/>
      <c r="AJ41" s="6"/>
      <c r="AK41" s="6"/>
      <c r="AL41" s="6"/>
      <c r="AM41" s="6"/>
      <c r="AN41" s="6"/>
      <c r="AO41" s="6"/>
      <c r="AP41" s="6"/>
      <c r="AQ41" s="6"/>
      <c r="AR41" s="6"/>
      <c r="AS41" s="6"/>
      <c r="AT41" s="6"/>
      <c r="AU41" s="6"/>
      <c r="AV41" s="6"/>
      <c r="AW41" s="6"/>
      <c r="AX41" s="6"/>
      <c r="AY41" s="6"/>
      <c r="AZ41" s="6"/>
      <c r="BA41" s="6"/>
      <c r="BB41" s="6"/>
      <c r="BC41" s="6"/>
      <c r="BD41" s="6"/>
      <c r="BE41" s="6"/>
      <c r="BF41" s="6"/>
      <c r="BG41" s="6"/>
    </row>
    <row r="42" spans="3:59" ht="13.5" thickTop="1">
      <c r="C42" s="20"/>
      <c r="D42" s="43"/>
      <c r="E42" s="44"/>
      <c r="F42" s="99"/>
      <c r="G42" s="263" t="s">
        <v>32</v>
      </c>
      <c r="H42" s="100"/>
      <c r="I42" s="255" t="str">
        <f>IF(K18=N17,"SX","S1")</f>
        <v>S1</v>
      </c>
      <c r="J42" s="252"/>
      <c r="K42" s="253"/>
      <c r="L42" s="101"/>
      <c r="M42" s="45"/>
      <c r="N42" s="249"/>
      <c r="O42" s="249"/>
      <c r="P42" s="249"/>
      <c r="Q42" s="249"/>
      <c r="R42" s="249"/>
      <c r="S42" s="249"/>
      <c r="T42" s="249"/>
      <c r="U42" s="249"/>
      <c r="AA42" s="6"/>
      <c r="AB42" s="6"/>
      <c r="AC42" s="6"/>
      <c r="AD42" s="6"/>
      <c r="AE42" s="6"/>
      <c r="AF42" s="6"/>
      <c r="AG42" s="6"/>
      <c r="AH42" s="7"/>
      <c r="AI42" s="6"/>
      <c r="AJ42" s="6"/>
      <c r="AK42" s="6"/>
      <c r="AL42" s="6"/>
      <c r="AM42" s="6"/>
      <c r="AN42" s="6"/>
      <c r="AO42" s="6"/>
      <c r="AP42" s="6"/>
      <c r="AQ42" s="6"/>
      <c r="AR42" s="6"/>
      <c r="AS42" s="6"/>
      <c r="AT42" s="6"/>
      <c r="AU42" s="6"/>
      <c r="AV42" s="6"/>
      <c r="AW42" s="6"/>
      <c r="AX42" s="6"/>
      <c r="AY42" s="6"/>
      <c r="AZ42" s="6"/>
      <c r="BA42" s="6"/>
      <c r="BB42" s="6"/>
      <c r="BC42" s="6"/>
      <c r="BD42" s="6"/>
      <c r="BE42" s="6"/>
      <c r="BF42" s="6"/>
      <c r="BG42" s="6"/>
    </row>
    <row r="43" spans="3:59" ht="13.5" thickBot="1">
      <c r="C43" s="20"/>
      <c r="D43" s="43"/>
      <c r="E43" s="44"/>
      <c r="F43" s="99"/>
      <c r="G43" s="263"/>
      <c r="H43" s="100"/>
      <c r="I43" s="265"/>
      <c r="J43" s="266"/>
      <c r="K43" s="267"/>
      <c r="L43" s="101"/>
      <c r="M43" s="45"/>
      <c r="N43" s="249"/>
      <c r="O43" s="249"/>
      <c r="P43" s="249"/>
      <c r="Q43" s="249"/>
      <c r="R43" s="249"/>
      <c r="S43" s="249"/>
      <c r="T43" s="249"/>
      <c r="U43" s="249"/>
      <c r="AA43" s="6"/>
      <c r="AB43" s="6"/>
      <c r="AC43" s="6"/>
      <c r="AD43" s="6"/>
      <c r="AE43" s="6"/>
      <c r="AF43" s="6"/>
      <c r="AG43" s="6"/>
      <c r="AH43" s="7"/>
      <c r="AI43" s="6"/>
      <c r="AJ43" s="6"/>
      <c r="AK43" s="6"/>
      <c r="AL43" s="6"/>
      <c r="AM43" s="6"/>
      <c r="AN43" s="6"/>
      <c r="AO43" s="6"/>
      <c r="AP43" s="6"/>
      <c r="AQ43" s="6"/>
      <c r="AR43" s="6"/>
      <c r="AS43" s="6"/>
      <c r="AT43" s="6"/>
      <c r="AU43" s="6"/>
      <c r="AV43" s="6"/>
      <c r="AW43" s="6"/>
      <c r="AX43" s="6"/>
      <c r="AY43" s="6"/>
      <c r="AZ43" s="6"/>
      <c r="BA43" s="6"/>
      <c r="BB43" s="6"/>
      <c r="BC43" s="6"/>
      <c r="BD43" s="6"/>
      <c r="BE43" s="6"/>
      <c r="BF43" s="6"/>
      <c r="BG43" s="6"/>
    </row>
    <row r="44" spans="3:59" ht="14.25" thickBot="1" thickTop="1">
      <c r="C44" s="20"/>
      <c r="D44" s="43"/>
      <c r="E44" s="44"/>
      <c r="F44" s="99"/>
      <c r="G44" s="100"/>
      <c r="H44" s="100"/>
      <c r="I44" s="264"/>
      <c r="J44" s="264"/>
      <c r="K44" s="254"/>
      <c r="L44" s="101"/>
      <c r="M44" s="45"/>
      <c r="N44" s="249"/>
      <c r="O44" s="249"/>
      <c r="P44" s="249"/>
      <c r="Q44" s="249"/>
      <c r="R44" s="249"/>
      <c r="S44" s="249"/>
      <c r="T44" s="249"/>
      <c r="U44" s="249"/>
      <c r="AA44" s="6"/>
      <c r="AB44" s="6"/>
      <c r="AC44" s="6"/>
      <c r="AD44" s="6"/>
      <c r="AE44" s="6"/>
      <c r="AF44" s="6"/>
      <c r="AG44" s="6"/>
      <c r="AH44" s="7"/>
      <c r="AI44" s="6"/>
      <c r="AJ44" s="6"/>
      <c r="AK44" s="6"/>
      <c r="AL44" s="6"/>
      <c r="AM44" s="6"/>
      <c r="AN44" s="6"/>
      <c r="AO44" s="6"/>
      <c r="AP44" s="6"/>
      <c r="AQ44" s="6"/>
      <c r="AR44" s="6"/>
      <c r="AS44" s="6"/>
      <c r="AT44" s="6"/>
      <c r="AU44" s="6"/>
      <c r="AV44" s="6"/>
      <c r="AW44" s="6"/>
      <c r="AX44" s="6"/>
      <c r="AY44" s="6"/>
      <c r="AZ44" s="6"/>
      <c r="BA44" s="6"/>
      <c r="BB44" s="6"/>
      <c r="BC44" s="6"/>
      <c r="BD44" s="6"/>
      <c r="BE44" s="6"/>
      <c r="BF44" s="6"/>
      <c r="BG44" s="6"/>
    </row>
    <row r="45" spans="3:59" ht="13.5" customHeight="1" thickTop="1">
      <c r="C45" s="20"/>
      <c r="D45" s="43"/>
      <c r="E45" s="44"/>
      <c r="F45" s="262" t="s">
        <v>33</v>
      </c>
      <c r="G45" s="263"/>
      <c r="H45" s="100"/>
      <c r="I45" s="255" t="str">
        <f>IF(K28&lt;3000,"A50","G50")</f>
        <v>A50</v>
      </c>
      <c r="J45" s="252"/>
      <c r="K45" s="253"/>
      <c r="L45" s="101"/>
      <c r="M45" s="45"/>
      <c r="N45" s="249"/>
      <c r="O45" s="249"/>
      <c r="P45" s="249"/>
      <c r="Q45" s="249"/>
      <c r="R45" s="249"/>
      <c r="S45" s="249"/>
      <c r="T45" s="249"/>
      <c r="U45" s="249"/>
      <c r="AA45" s="6"/>
      <c r="AB45" s="6"/>
      <c r="AC45" s="6"/>
      <c r="AD45" s="6"/>
      <c r="AE45" s="6"/>
      <c r="AF45" s="6"/>
      <c r="AG45" s="6"/>
      <c r="AH45" s="7"/>
      <c r="AI45" s="6"/>
      <c r="AJ45" s="6"/>
      <c r="AK45" s="6"/>
      <c r="AL45" s="6"/>
      <c r="AM45" s="6"/>
      <c r="AN45" s="6"/>
      <c r="AO45" s="6"/>
      <c r="AP45" s="6"/>
      <c r="AQ45" s="6"/>
      <c r="AR45" s="6"/>
      <c r="AS45" s="6"/>
      <c r="AT45" s="6"/>
      <c r="AU45" s="6"/>
      <c r="AV45" s="6"/>
      <c r="AW45" s="6"/>
      <c r="AX45" s="6"/>
      <c r="AY45" s="6"/>
      <c r="AZ45" s="6"/>
      <c r="BA45" s="6"/>
      <c r="BB45" s="6"/>
      <c r="BC45" s="6"/>
      <c r="BD45" s="6"/>
      <c r="BE45" s="6"/>
      <c r="BF45" s="6"/>
      <c r="BG45" s="6"/>
    </row>
    <row r="46" spans="3:59" ht="13.5" customHeight="1" thickBot="1">
      <c r="C46" s="20"/>
      <c r="D46" s="43"/>
      <c r="E46" s="44"/>
      <c r="F46" s="262"/>
      <c r="G46" s="263"/>
      <c r="H46" s="100"/>
      <c r="I46" s="265"/>
      <c r="J46" s="266"/>
      <c r="K46" s="267"/>
      <c r="L46" s="101"/>
      <c r="M46" s="45"/>
      <c r="N46" s="249"/>
      <c r="O46" s="249"/>
      <c r="P46" s="249"/>
      <c r="Q46" s="249"/>
      <c r="R46" s="249"/>
      <c r="S46" s="249"/>
      <c r="T46" s="249"/>
      <c r="U46" s="249"/>
      <c r="AA46" s="6"/>
      <c r="AB46" s="6"/>
      <c r="AC46" s="6"/>
      <c r="AD46" s="6"/>
      <c r="AE46" s="6"/>
      <c r="AF46" s="6"/>
      <c r="AG46" s="6"/>
      <c r="AH46" s="7"/>
      <c r="AI46" s="6"/>
      <c r="AJ46" s="6"/>
      <c r="AK46" s="6"/>
      <c r="AL46" s="6"/>
      <c r="AM46" s="6"/>
      <c r="AN46" s="6"/>
      <c r="AO46" s="6"/>
      <c r="AP46" s="6"/>
      <c r="AQ46" s="6"/>
      <c r="AR46" s="6"/>
      <c r="AS46" s="6"/>
      <c r="AT46" s="6"/>
      <c r="AU46" s="6"/>
      <c r="AV46" s="6"/>
      <c r="AW46" s="6"/>
      <c r="AX46" s="6"/>
      <c r="AY46" s="6"/>
      <c r="AZ46" s="6"/>
      <c r="BA46" s="6"/>
      <c r="BB46" s="6"/>
      <c r="BC46" s="6"/>
      <c r="BD46" s="6"/>
      <c r="BE46" s="6"/>
      <c r="BF46" s="6"/>
      <c r="BG46" s="6"/>
    </row>
    <row r="47" spans="3:59" ht="5.25" customHeight="1" thickTop="1">
      <c r="C47" s="20"/>
      <c r="D47" s="43"/>
      <c r="E47" s="44"/>
      <c r="F47" s="102"/>
      <c r="G47" s="103"/>
      <c r="H47" s="103"/>
      <c r="I47" s="103"/>
      <c r="J47" s="103"/>
      <c r="K47" s="103"/>
      <c r="L47" s="104"/>
      <c r="M47" s="45"/>
      <c r="N47" s="249"/>
      <c r="O47" s="249"/>
      <c r="P47" s="249"/>
      <c r="Q47" s="249"/>
      <c r="R47" s="249"/>
      <c r="S47" s="249"/>
      <c r="T47" s="249"/>
      <c r="U47" s="249"/>
      <c r="AA47" s="6"/>
      <c r="AB47" s="6"/>
      <c r="AC47" s="6"/>
      <c r="AD47" s="6"/>
      <c r="AE47" s="6"/>
      <c r="AF47" s="6"/>
      <c r="AG47" s="6"/>
      <c r="AH47" s="7"/>
      <c r="AI47" s="6"/>
      <c r="AJ47" s="6"/>
      <c r="AK47" s="6"/>
      <c r="AL47" s="6"/>
      <c r="AM47" s="6"/>
      <c r="AN47" s="6"/>
      <c r="AO47" s="6"/>
      <c r="AP47" s="6"/>
      <c r="AQ47" s="6"/>
      <c r="AR47" s="6"/>
      <c r="AS47" s="6"/>
      <c r="AT47" s="6"/>
      <c r="AU47" s="6"/>
      <c r="AV47" s="6"/>
      <c r="AW47" s="6"/>
      <c r="AX47" s="6"/>
      <c r="AY47" s="6"/>
      <c r="AZ47" s="6"/>
      <c r="BA47" s="6"/>
      <c r="BB47" s="6"/>
      <c r="BC47" s="6"/>
      <c r="BD47" s="6"/>
      <c r="BE47" s="6"/>
      <c r="BF47" s="6"/>
      <c r="BG47" s="6"/>
    </row>
    <row r="48" spans="3:59" ht="10.5" customHeight="1" thickBot="1">
      <c r="C48" s="20"/>
      <c r="D48" s="75"/>
      <c r="E48" s="76"/>
      <c r="F48" s="76"/>
      <c r="G48" s="76"/>
      <c r="H48" s="76"/>
      <c r="I48" s="76"/>
      <c r="J48" s="76"/>
      <c r="K48" s="76"/>
      <c r="L48" s="76"/>
      <c r="M48" s="80"/>
      <c r="N48" s="249"/>
      <c r="O48" s="249"/>
      <c r="P48" s="249"/>
      <c r="Q48" s="249"/>
      <c r="R48" s="249"/>
      <c r="S48" s="249"/>
      <c r="T48" s="249"/>
      <c r="U48" s="249"/>
      <c r="AA48" s="6"/>
      <c r="AB48" s="6"/>
      <c r="AC48" s="6"/>
      <c r="AD48" s="6"/>
      <c r="AE48" s="6"/>
      <c r="AF48" s="6"/>
      <c r="AG48" s="6"/>
      <c r="AH48" s="7"/>
      <c r="AI48" s="6"/>
      <c r="AJ48" s="6"/>
      <c r="AK48" s="6"/>
      <c r="AL48" s="6"/>
      <c r="AM48" s="6"/>
      <c r="AN48" s="6"/>
      <c r="AO48" s="6"/>
      <c r="AP48" s="6"/>
      <c r="AQ48" s="6"/>
      <c r="AR48" s="6"/>
      <c r="AS48" s="6"/>
      <c r="AT48" s="6"/>
      <c r="AU48" s="6"/>
      <c r="AV48" s="6"/>
      <c r="AW48" s="6"/>
      <c r="AX48" s="6"/>
      <c r="AY48" s="6"/>
      <c r="AZ48" s="6"/>
      <c r="BA48" s="6"/>
      <c r="BB48" s="6"/>
      <c r="BC48" s="6"/>
      <c r="BD48" s="6"/>
      <c r="BE48" s="6"/>
      <c r="BF48" s="6"/>
      <c r="BG48" s="6"/>
    </row>
    <row r="49" spans="3:59" ht="14.25" thickBot="1" thickTop="1">
      <c r="C49" s="21"/>
      <c r="L49" s="3"/>
      <c r="M49" s="3"/>
      <c r="N49" s="249"/>
      <c r="O49" s="249"/>
      <c r="P49" s="249"/>
      <c r="Q49" s="249"/>
      <c r="R49" s="249"/>
      <c r="S49" s="249"/>
      <c r="T49" s="249"/>
      <c r="U49" s="249"/>
      <c r="AA49" s="6"/>
      <c r="AB49" s="6"/>
      <c r="AC49" s="6"/>
      <c r="AD49" s="6"/>
      <c r="AE49" s="6"/>
      <c r="AF49" s="6"/>
      <c r="AG49" s="6"/>
      <c r="AH49" s="7"/>
      <c r="AI49" s="6"/>
      <c r="AJ49" s="6"/>
      <c r="AK49" s="6"/>
      <c r="AL49" s="6"/>
      <c r="AM49" s="6"/>
      <c r="AN49" s="6"/>
      <c r="AO49" s="6"/>
      <c r="AP49" s="6"/>
      <c r="AQ49" s="6"/>
      <c r="AR49" s="6"/>
      <c r="AS49" s="6"/>
      <c r="AT49" s="6"/>
      <c r="AU49" s="6"/>
      <c r="AV49" s="6"/>
      <c r="AW49" s="6"/>
      <c r="AX49" s="6"/>
      <c r="AY49" s="6"/>
      <c r="AZ49" s="6"/>
      <c r="BA49" s="6"/>
      <c r="BB49" s="6"/>
      <c r="BC49" s="6"/>
      <c r="BD49" s="6"/>
      <c r="BE49" s="6"/>
      <c r="BF49" s="6"/>
      <c r="BG49" s="6"/>
    </row>
    <row r="50" spans="14:59" ht="13.5" thickTop="1">
      <c r="N50" s="249"/>
      <c r="O50" s="249"/>
      <c r="P50" s="249"/>
      <c r="Q50" s="249"/>
      <c r="R50" s="249"/>
      <c r="S50" s="249"/>
      <c r="T50" s="249"/>
      <c r="U50" s="249"/>
      <c r="AA50" s="6"/>
      <c r="AB50" s="6"/>
      <c r="AC50" s="6"/>
      <c r="AD50" s="6"/>
      <c r="AE50" s="6"/>
      <c r="AF50" s="6"/>
      <c r="AG50" s="6"/>
      <c r="AH50" s="7"/>
      <c r="AI50" s="6"/>
      <c r="AJ50" s="6"/>
      <c r="AK50" s="6"/>
      <c r="AL50" s="6"/>
      <c r="AM50" s="6"/>
      <c r="AN50" s="6"/>
      <c r="AO50" s="6"/>
      <c r="AP50" s="6"/>
      <c r="AQ50" s="6"/>
      <c r="AR50" s="6"/>
      <c r="AS50" s="6"/>
      <c r="AT50" s="6"/>
      <c r="AU50" s="6"/>
      <c r="AV50" s="6"/>
      <c r="AW50" s="6"/>
      <c r="AX50" s="6"/>
      <c r="AY50" s="6"/>
      <c r="AZ50" s="6"/>
      <c r="BA50" s="6"/>
      <c r="BB50" s="6"/>
      <c r="BC50" s="6"/>
      <c r="BD50" s="6"/>
      <c r="BE50" s="6"/>
      <c r="BF50" s="6"/>
      <c r="BG50" s="6"/>
    </row>
    <row r="51" spans="14:59" ht="12.75">
      <c r="N51" s="249"/>
      <c r="O51" s="249"/>
      <c r="P51" s="249"/>
      <c r="Q51" s="249"/>
      <c r="R51" s="249"/>
      <c r="S51" s="249"/>
      <c r="T51" s="249"/>
      <c r="U51" s="249"/>
      <c r="V51" s="23"/>
      <c r="W51" s="23"/>
      <c r="X51" s="23"/>
      <c r="Y51" s="23"/>
      <c r="Z51" s="23"/>
      <c r="AA51" s="6"/>
      <c r="AB51" s="6"/>
      <c r="AC51" s="6"/>
      <c r="AD51" s="6"/>
      <c r="AE51" s="6"/>
      <c r="AF51" s="6"/>
      <c r="AG51" s="6"/>
      <c r="AH51" s="7"/>
      <c r="AI51" s="6"/>
      <c r="AJ51" s="6"/>
      <c r="AK51" s="6"/>
      <c r="AL51" s="6"/>
      <c r="AM51" s="6"/>
      <c r="AN51" s="6"/>
      <c r="AO51" s="6"/>
      <c r="AP51" s="6"/>
      <c r="AQ51" s="6"/>
      <c r="AR51" s="6"/>
      <c r="AS51" s="6"/>
      <c r="AT51" s="6"/>
      <c r="AU51" s="6"/>
      <c r="AV51" s="6"/>
      <c r="AW51" s="6"/>
      <c r="AX51" s="6"/>
      <c r="AY51" s="6"/>
      <c r="AZ51" s="6"/>
      <c r="BA51" s="6"/>
      <c r="BB51" s="6"/>
      <c r="BC51" s="6"/>
      <c r="BD51" s="6"/>
      <c r="BE51" s="6"/>
      <c r="BF51" s="6"/>
      <c r="BG51" s="6"/>
    </row>
    <row r="52" spans="17:59" ht="12.75">
      <c r="Q52" s="6"/>
      <c r="R52" s="6"/>
      <c r="S52" s="6"/>
      <c r="T52" s="6"/>
      <c r="U52" s="6"/>
      <c r="V52" s="23"/>
      <c r="W52" s="23"/>
      <c r="X52" s="23"/>
      <c r="Y52" s="23"/>
      <c r="Z52" s="23"/>
      <c r="AA52" s="6"/>
      <c r="AB52" s="6"/>
      <c r="AC52" s="6"/>
      <c r="AD52" s="6"/>
      <c r="AE52" s="6"/>
      <c r="AF52" s="6"/>
      <c r="AG52" s="6"/>
      <c r="AH52" s="7"/>
      <c r="AI52" s="6"/>
      <c r="AJ52" s="6"/>
      <c r="AK52" s="6"/>
      <c r="AL52" s="6"/>
      <c r="AM52" s="6"/>
      <c r="AN52" s="6"/>
      <c r="AO52" s="6"/>
      <c r="AP52" s="6"/>
      <c r="AQ52" s="6"/>
      <c r="AR52" s="6"/>
      <c r="AS52" s="6"/>
      <c r="AT52" s="6"/>
      <c r="AU52" s="6"/>
      <c r="AV52" s="6"/>
      <c r="AW52" s="6"/>
      <c r="AX52" s="6"/>
      <c r="AY52" s="6"/>
      <c r="AZ52" s="6"/>
      <c r="BA52" s="6"/>
      <c r="BB52" s="6"/>
      <c r="BC52" s="6"/>
      <c r="BD52" s="6"/>
      <c r="BE52" s="6"/>
      <c r="BF52" s="6"/>
      <c r="BG52" s="6"/>
    </row>
    <row r="53" spans="17:59" ht="12.75">
      <c r="Q53" s="6"/>
      <c r="R53" s="6"/>
      <c r="S53" s="6"/>
      <c r="T53" s="6"/>
      <c r="U53" s="6"/>
      <c r="V53" s="23"/>
      <c r="W53" s="23"/>
      <c r="X53" s="23"/>
      <c r="Y53" s="23"/>
      <c r="Z53" s="23"/>
      <c r="AA53" s="6"/>
      <c r="AB53" s="6"/>
      <c r="AC53" s="6"/>
      <c r="AD53" s="6"/>
      <c r="AE53" s="6"/>
      <c r="AF53" s="6"/>
      <c r="AG53" s="6"/>
      <c r="AH53" s="7"/>
      <c r="AI53" s="6"/>
      <c r="AJ53" s="6"/>
      <c r="AK53" s="6"/>
      <c r="AL53" s="6"/>
      <c r="AM53" s="6"/>
      <c r="AN53" s="6"/>
      <c r="AO53" s="6"/>
      <c r="AP53" s="6"/>
      <c r="AQ53" s="6"/>
      <c r="AR53" s="6"/>
      <c r="AS53" s="6"/>
      <c r="AT53" s="6"/>
      <c r="AU53" s="6"/>
      <c r="AV53" s="6"/>
      <c r="AW53" s="6"/>
      <c r="AX53" s="6"/>
      <c r="AY53" s="6"/>
      <c r="AZ53" s="6"/>
      <c r="BA53" s="6"/>
      <c r="BB53" s="6"/>
      <c r="BC53" s="6"/>
      <c r="BD53" s="6"/>
      <c r="BE53" s="6"/>
      <c r="BF53" s="6"/>
      <c r="BG53" s="6"/>
    </row>
    <row r="54" spans="17:59" ht="12.75">
      <c r="Q54" s="6"/>
      <c r="R54" s="6"/>
      <c r="S54" s="6"/>
      <c r="T54" s="6"/>
      <c r="U54" s="6"/>
      <c r="V54" s="23"/>
      <c r="W54" s="23"/>
      <c r="X54" s="23"/>
      <c r="Y54" s="23"/>
      <c r="Z54" s="23"/>
      <c r="AA54" s="6"/>
      <c r="AB54" s="6"/>
      <c r="AC54" s="6"/>
      <c r="AD54" s="6"/>
      <c r="AE54" s="6"/>
      <c r="AF54" s="6"/>
      <c r="AG54" s="6"/>
      <c r="AH54" s="7"/>
      <c r="AI54" s="6"/>
      <c r="AJ54" s="6"/>
      <c r="AK54" s="6"/>
      <c r="AL54" s="6"/>
      <c r="AM54" s="6"/>
      <c r="AN54" s="6"/>
      <c r="AO54" s="6"/>
      <c r="AP54" s="6"/>
      <c r="AQ54" s="6"/>
      <c r="AR54" s="6"/>
      <c r="AS54" s="6"/>
      <c r="AT54" s="6"/>
      <c r="AU54" s="6"/>
      <c r="AV54" s="6"/>
      <c r="AW54" s="6"/>
      <c r="AX54" s="6"/>
      <c r="AY54" s="6"/>
      <c r="AZ54" s="6"/>
      <c r="BA54" s="6"/>
      <c r="BB54" s="6"/>
      <c r="BC54" s="6"/>
      <c r="BD54" s="6"/>
      <c r="BE54" s="6"/>
      <c r="BF54" s="6"/>
      <c r="BG54" s="6"/>
    </row>
    <row r="55" spans="27:59" ht="12.75">
      <c r="AA55" s="6"/>
      <c r="AB55" s="6"/>
      <c r="AC55" s="6"/>
      <c r="AD55" s="6"/>
      <c r="AE55" s="6"/>
      <c r="AF55" s="6"/>
      <c r="AG55" s="6"/>
      <c r="AH55" s="7"/>
      <c r="AI55" s="6"/>
      <c r="AJ55" s="6"/>
      <c r="AK55" s="6"/>
      <c r="AL55" s="6"/>
      <c r="AM55" s="6"/>
      <c r="AN55" s="6"/>
      <c r="AO55" s="6"/>
      <c r="AP55" s="6"/>
      <c r="AQ55" s="6"/>
      <c r="AR55" s="6"/>
      <c r="AS55" s="6"/>
      <c r="AT55" s="6"/>
      <c r="AU55" s="6"/>
      <c r="AV55" s="6"/>
      <c r="AW55" s="6"/>
      <c r="AX55" s="6"/>
      <c r="AY55" s="6"/>
      <c r="AZ55" s="6"/>
      <c r="BA55" s="6"/>
      <c r="BB55" s="6"/>
      <c r="BC55" s="6"/>
      <c r="BD55" s="6"/>
      <c r="BE55" s="6"/>
      <c r="BF55" s="6"/>
      <c r="BG55" s="6"/>
    </row>
    <row r="56" spans="27:59" ht="12.75">
      <c r="AA56" s="6"/>
      <c r="AB56" s="6"/>
      <c r="AC56" s="6"/>
      <c r="AD56" s="6"/>
      <c r="AE56" s="6"/>
      <c r="AF56" s="6"/>
      <c r="AG56" s="6"/>
      <c r="AH56" s="7"/>
      <c r="AI56" s="6"/>
      <c r="AJ56" s="6"/>
      <c r="AK56" s="6"/>
      <c r="AL56" s="6"/>
      <c r="AM56" s="6"/>
      <c r="AN56" s="6"/>
      <c r="AO56" s="6"/>
      <c r="AP56" s="6"/>
      <c r="AQ56" s="6"/>
      <c r="AR56" s="6"/>
      <c r="AS56" s="6"/>
      <c r="AT56" s="6"/>
      <c r="AU56" s="6"/>
      <c r="AV56" s="6"/>
      <c r="AW56" s="6"/>
      <c r="AX56" s="6"/>
      <c r="AY56" s="6"/>
      <c r="AZ56" s="6"/>
      <c r="BA56" s="6"/>
      <c r="BB56" s="6"/>
      <c r="BC56" s="6"/>
      <c r="BD56" s="6"/>
      <c r="BE56" s="6"/>
      <c r="BF56" s="6"/>
      <c r="BG56" s="6"/>
    </row>
    <row r="57" spans="27:59" ht="12.75">
      <c r="AA57" s="6"/>
      <c r="AB57" s="6"/>
      <c r="AC57" s="6"/>
      <c r="AD57" s="6"/>
      <c r="AE57" s="6"/>
      <c r="AF57" s="6"/>
      <c r="AG57" s="6"/>
      <c r="AH57" s="7"/>
      <c r="AI57" s="6"/>
      <c r="AJ57" s="6"/>
      <c r="AK57" s="6"/>
      <c r="AL57" s="6"/>
      <c r="AM57" s="6"/>
      <c r="AN57" s="6"/>
      <c r="AO57" s="6"/>
      <c r="AP57" s="6"/>
      <c r="AQ57" s="6"/>
      <c r="AR57" s="6"/>
      <c r="AS57" s="6"/>
      <c r="AT57" s="6"/>
      <c r="AU57" s="6"/>
      <c r="AV57" s="6"/>
      <c r="AW57" s="6"/>
      <c r="AX57" s="6"/>
      <c r="AY57" s="6"/>
      <c r="AZ57" s="6"/>
      <c r="BA57" s="6"/>
      <c r="BB57" s="6"/>
      <c r="BC57" s="6"/>
      <c r="BD57" s="6"/>
      <c r="BE57" s="6"/>
      <c r="BF57" s="6"/>
      <c r="BG57" s="6"/>
    </row>
    <row r="58" spans="27:59" ht="12.75">
      <c r="AA58" s="6"/>
      <c r="AB58" s="6"/>
      <c r="AC58" s="6"/>
      <c r="AD58" s="6"/>
      <c r="AE58" s="6"/>
      <c r="AP58" s="9"/>
      <c r="AQ58" s="9"/>
      <c r="AR58" s="9"/>
      <c r="AS58" s="9"/>
      <c r="AT58" s="9"/>
      <c r="AU58" s="9"/>
      <c r="AV58" s="9"/>
      <c r="AW58" s="9"/>
      <c r="AX58" s="9"/>
      <c r="AY58" s="9"/>
      <c r="AZ58" s="9"/>
      <c r="BA58" s="9"/>
      <c r="BB58" s="9"/>
      <c r="BC58" s="9"/>
      <c r="BD58" s="9"/>
      <c r="BE58" s="9"/>
      <c r="BF58" s="9"/>
      <c r="BG58" s="9"/>
    </row>
    <row r="59" spans="27:59" ht="12.75">
      <c r="AA59" s="9"/>
      <c r="AB59" s="9"/>
      <c r="AC59" s="9"/>
      <c r="AD59" s="9"/>
      <c r="AE59" s="9"/>
      <c r="AP59" s="10"/>
      <c r="AQ59" s="10"/>
      <c r="AR59" s="10"/>
      <c r="AS59" s="10"/>
      <c r="AT59" s="10"/>
      <c r="AU59" s="10"/>
      <c r="AV59" s="10"/>
      <c r="AW59" s="10"/>
      <c r="AX59" s="11"/>
      <c r="AY59" s="11"/>
      <c r="AZ59" s="11"/>
      <c r="BA59" s="11"/>
      <c r="BB59" s="11"/>
      <c r="BC59" s="11"/>
      <c r="BD59" s="11"/>
      <c r="BE59" s="11"/>
      <c r="BF59" s="11"/>
      <c r="BG59" s="11"/>
    </row>
    <row r="60" spans="27:59" ht="12.75">
      <c r="AA60" s="11"/>
      <c r="AB60" s="11"/>
      <c r="AC60" s="11"/>
      <c r="AD60" s="11"/>
      <c r="AE60" s="11"/>
      <c r="AP60" s="12"/>
      <c r="AQ60" s="12"/>
      <c r="AR60" s="12"/>
      <c r="AS60" s="12"/>
      <c r="AT60" s="12"/>
      <c r="AU60" s="12"/>
      <c r="AV60" s="12"/>
      <c r="AW60" s="12"/>
      <c r="AX60" s="11"/>
      <c r="AY60" s="11"/>
      <c r="AZ60" s="11"/>
      <c r="BA60" s="11"/>
      <c r="BB60" s="11"/>
      <c r="BC60" s="11"/>
      <c r="BD60" s="11"/>
      <c r="BE60" s="11"/>
      <c r="BF60" s="11"/>
      <c r="BG60" s="11"/>
    </row>
    <row r="61" spans="27:59" ht="12.75">
      <c r="AA61" s="11"/>
      <c r="AB61" s="11"/>
      <c r="AC61" s="11"/>
      <c r="AD61" s="11"/>
      <c r="AE61" s="11"/>
      <c r="AP61" s="14"/>
      <c r="AQ61" s="14"/>
      <c r="AR61" s="14"/>
      <c r="AS61" s="14"/>
      <c r="AT61" s="14"/>
      <c r="AU61" s="14"/>
      <c r="AV61" s="14"/>
      <c r="AW61" s="14"/>
      <c r="AX61" s="11"/>
      <c r="AY61" s="11"/>
      <c r="AZ61" s="11"/>
      <c r="BA61" s="11"/>
      <c r="BB61" s="11"/>
      <c r="BC61" s="11"/>
      <c r="BD61" s="11"/>
      <c r="BE61" s="11"/>
      <c r="BF61" s="11"/>
      <c r="BG61" s="11"/>
    </row>
    <row r="62" spans="27:59" ht="12.75">
      <c r="AA62" s="11"/>
      <c r="AB62" s="11"/>
      <c r="AC62" s="11"/>
      <c r="AD62" s="11"/>
      <c r="AE62" s="11"/>
      <c r="AP62" s="14"/>
      <c r="AQ62" s="14"/>
      <c r="AR62" s="14"/>
      <c r="AS62" s="14"/>
      <c r="AT62" s="14"/>
      <c r="AU62" s="14"/>
      <c r="AV62" s="14"/>
      <c r="AW62" s="14"/>
      <c r="AX62" s="11"/>
      <c r="AY62" s="11"/>
      <c r="AZ62" s="11"/>
      <c r="BA62" s="11"/>
      <c r="BB62" s="11"/>
      <c r="BC62" s="11"/>
      <c r="BD62" s="11"/>
      <c r="BE62" s="11"/>
      <c r="BF62" s="11"/>
      <c r="BG62" s="11"/>
    </row>
    <row r="63" spans="27:59" ht="12.75">
      <c r="AA63" s="11"/>
      <c r="AB63" s="11"/>
      <c r="AC63" s="11"/>
      <c r="AD63" s="11"/>
      <c r="AE63" s="11"/>
      <c r="AP63" s="11"/>
      <c r="AQ63" s="11"/>
      <c r="AR63" s="11"/>
      <c r="AS63" s="11"/>
      <c r="AT63" s="11"/>
      <c r="AU63" s="11"/>
      <c r="AV63" s="11"/>
      <c r="AW63" s="11"/>
      <c r="AX63" s="11"/>
      <c r="AY63" s="11"/>
      <c r="AZ63" s="11"/>
      <c r="BA63" s="11"/>
      <c r="BB63" s="11"/>
      <c r="BC63" s="11"/>
      <c r="BD63" s="11"/>
      <c r="BE63" s="11"/>
      <c r="BF63" s="11"/>
      <c r="BG63" s="11"/>
    </row>
    <row r="64" spans="27:59" ht="12.75">
      <c r="AA64" s="11"/>
      <c r="AB64" s="11"/>
      <c r="AC64" s="11"/>
      <c r="AD64" s="11"/>
      <c r="AE64" s="11"/>
      <c r="AP64" s="11"/>
      <c r="AQ64" s="11"/>
      <c r="AR64" s="11"/>
      <c r="AS64" s="11"/>
      <c r="AT64" s="11"/>
      <c r="AU64" s="11"/>
      <c r="AV64" s="11"/>
      <c r="AW64" s="11"/>
      <c r="AX64" s="11"/>
      <c r="AY64" s="11"/>
      <c r="AZ64" s="11"/>
      <c r="BA64" s="11"/>
      <c r="BB64" s="11"/>
      <c r="BC64" s="11"/>
      <c r="BD64" s="11"/>
      <c r="BE64" s="11"/>
      <c r="BF64" s="11"/>
      <c r="BG64" s="11"/>
    </row>
    <row r="65" spans="27:59" ht="12" customHeight="1" hidden="1">
      <c r="AA65" s="11"/>
      <c r="AB65" s="11"/>
      <c r="AC65" s="11"/>
      <c r="AD65" s="11"/>
      <c r="AE65" s="11"/>
      <c r="AP65" s="11"/>
      <c r="AQ65" s="11"/>
      <c r="AR65" s="11"/>
      <c r="AS65" s="11"/>
      <c r="AT65" s="11"/>
      <c r="AU65" s="11"/>
      <c r="AV65" s="11"/>
      <c r="AW65" s="11"/>
      <c r="AX65" s="11"/>
      <c r="AY65" s="11"/>
      <c r="AZ65" s="11"/>
      <c r="BA65" s="11"/>
      <c r="BB65" s="11"/>
      <c r="BC65" s="11"/>
      <c r="BD65" s="11"/>
      <c r="BE65" s="11"/>
      <c r="BF65" s="11"/>
      <c r="BG65" s="11"/>
    </row>
    <row r="66" spans="27:59" ht="12.75" hidden="1">
      <c r="AA66" s="11"/>
      <c r="AB66" s="11"/>
      <c r="AC66" s="11"/>
      <c r="AD66" s="11"/>
      <c r="AE66" s="11"/>
      <c r="AP66" s="11"/>
      <c r="AQ66" s="11"/>
      <c r="AR66" s="11"/>
      <c r="AS66" s="11"/>
      <c r="AT66" s="11"/>
      <c r="AU66" s="11"/>
      <c r="AV66" s="11"/>
      <c r="AW66" s="11"/>
      <c r="AX66" s="11"/>
      <c r="AY66" s="11"/>
      <c r="AZ66" s="11"/>
      <c r="BA66" s="11"/>
      <c r="BB66" s="11"/>
      <c r="BC66" s="11"/>
      <c r="BD66" s="11"/>
      <c r="BE66" s="11"/>
      <c r="BF66" s="11"/>
      <c r="BG66" s="11"/>
    </row>
    <row r="67" spans="27:59" ht="12.75" hidden="1">
      <c r="AA67" s="11"/>
      <c r="AB67" s="11"/>
      <c r="AC67" s="11"/>
      <c r="AD67" s="11"/>
      <c r="AE67" s="11"/>
      <c r="AP67" s="11"/>
      <c r="AQ67" s="11"/>
      <c r="AR67" s="11"/>
      <c r="AS67" s="11"/>
      <c r="AT67" s="11"/>
      <c r="AU67" s="11"/>
      <c r="AV67" s="11"/>
      <c r="AW67" s="11"/>
      <c r="AX67" s="11"/>
      <c r="AY67" s="11"/>
      <c r="AZ67" s="11"/>
      <c r="BA67" s="11"/>
      <c r="BB67" s="11"/>
      <c r="BC67" s="11"/>
      <c r="BD67" s="11"/>
      <c r="BE67" s="11"/>
      <c r="BF67" s="11"/>
      <c r="BG67" s="11"/>
    </row>
    <row r="68" spans="11:59" ht="12.75" hidden="1">
      <c r="K68" t="s">
        <v>27</v>
      </c>
      <c r="AA68" s="11"/>
      <c r="AB68" s="11"/>
      <c r="AC68" s="11"/>
      <c r="AD68" s="11"/>
      <c r="AE68" s="11"/>
      <c r="AP68" s="11"/>
      <c r="AQ68" s="11"/>
      <c r="AR68" s="11"/>
      <c r="AS68" s="11"/>
      <c r="AT68" s="11"/>
      <c r="AU68" s="11"/>
      <c r="AV68" s="11"/>
      <c r="AW68" s="11"/>
      <c r="AX68" s="11"/>
      <c r="AY68" s="11"/>
      <c r="AZ68" s="11"/>
      <c r="BA68" s="11"/>
      <c r="BB68" s="11"/>
      <c r="BC68" s="11"/>
      <c r="BD68" s="11"/>
      <c r="BE68" s="11"/>
      <c r="BF68" s="11"/>
      <c r="BG68" s="11"/>
    </row>
    <row r="69" spans="11:59" ht="12.75" hidden="1">
      <c r="K69" t="s">
        <v>28</v>
      </c>
      <c r="AA69" s="11"/>
      <c r="AB69" s="11"/>
      <c r="AC69" s="11"/>
      <c r="AD69" s="11"/>
      <c r="AE69" s="11"/>
      <c r="AP69" s="11"/>
      <c r="AQ69" s="11"/>
      <c r="AR69" s="11"/>
      <c r="AS69" s="11"/>
      <c r="AT69" s="11"/>
      <c r="AU69" s="11"/>
      <c r="AV69" s="11"/>
      <c r="AW69" s="11"/>
      <c r="AX69" s="11"/>
      <c r="AY69" s="11"/>
      <c r="AZ69" s="11"/>
      <c r="BA69" s="11"/>
      <c r="BB69" s="11"/>
      <c r="BC69" s="11"/>
      <c r="BD69" s="11"/>
      <c r="BE69" s="11"/>
      <c r="BF69" s="11"/>
      <c r="BG69" s="11"/>
    </row>
    <row r="70" spans="27:59" ht="12.75" hidden="1">
      <c r="AA70" s="11"/>
      <c r="AB70" s="11"/>
      <c r="AC70" s="11"/>
      <c r="AD70" s="11"/>
      <c r="AE70" s="11"/>
      <c r="AP70" s="17"/>
      <c r="AQ70" s="11"/>
      <c r="AR70" s="11"/>
      <c r="AS70" s="11"/>
      <c r="AT70" s="11"/>
      <c r="AU70" s="11"/>
      <c r="AV70" s="11"/>
      <c r="AW70" s="11"/>
      <c r="AX70" s="11"/>
      <c r="AY70" s="11"/>
      <c r="AZ70" s="11"/>
      <c r="BA70" s="11"/>
      <c r="BB70" s="11"/>
      <c r="BC70" s="11"/>
      <c r="BD70" s="11"/>
      <c r="BE70" s="11"/>
      <c r="BF70" s="11"/>
      <c r="BG70" s="11"/>
    </row>
    <row r="71" spans="27:59" ht="12.75" hidden="1">
      <c r="AA71" s="11"/>
      <c r="AB71" s="11"/>
      <c r="AC71" s="11"/>
      <c r="AD71" s="11"/>
      <c r="AE71" s="11"/>
      <c r="AP71" s="15"/>
      <c r="AQ71" s="11"/>
      <c r="AR71" s="11"/>
      <c r="AS71" s="11"/>
      <c r="AT71" s="11"/>
      <c r="AU71" s="11"/>
      <c r="AV71" s="11"/>
      <c r="AW71" s="11"/>
      <c r="AX71" s="11"/>
      <c r="AY71" s="11"/>
      <c r="AZ71" s="11"/>
      <c r="BA71" s="11"/>
      <c r="BB71" s="11"/>
      <c r="BC71" s="11"/>
      <c r="BD71" s="11"/>
      <c r="BE71" s="11"/>
      <c r="BF71" s="11"/>
      <c r="BG71" s="11"/>
    </row>
    <row r="72" spans="27:59" ht="12.75">
      <c r="AA72" s="11"/>
      <c r="AB72" s="11"/>
      <c r="AC72" s="11"/>
      <c r="AD72" s="11"/>
      <c r="AE72" s="11"/>
      <c r="AP72" s="15"/>
      <c r="AQ72" s="11"/>
      <c r="AR72" s="11"/>
      <c r="AS72" s="11"/>
      <c r="AT72" s="11"/>
      <c r="AU72" s="11"/>
      <c r="AV72" s="11"/>
      <c r="AW72" s="11"/>
      <c r="AX72" s="11"/>
      <c r="AY72" s="11"/>
      <c r="AZ72" s="11"/>
      <c r="BA72" s="11"/>
      <c r="BB72" s="11"/>
      <c r="BC72" s="11"/>
      <c r="BD72" s="11"/>
      <c r="BE72" s="11"/>
      <c r="BF72" s="11"/>
      <c r="BG72" s="11"/>
    </row>
    <row r="73" spans="27:59" ht="12.75">
      <c r="AA73" s="11"/>
      <c r="AB73" s="11"/>
      <c r="AC73" s="11"/>
      <c r="AD73" s="11"/>
      <c r="AE73" s="11"/>
      <c r="AP73" s="15"/>
      <c r="AQ73" s="11"/>
      <c r="AR73" s="11"/>
      <c r="AS73" s="11"/>
      <c r="AT73" s="11"/>
      <c r="AU73" s="11"/>
      <c r="AV73" s="11"/>
      <c r="AW73" s="11"/>
      <c r="AX73" s="11"/>
      <c r="AY73" s="11"/>
      <c r="AZ73" s="11"/>
      <c r="BA73" s="11"/>
      <c r="BB73" s="11"/>
      <c r="BC73" s="11"/>
      <c r="BD73" s="11"/>
      <c r="BE73" s="11"/>
      <c r="BF73" s="11"/>
      <c r="BG73" s="11"/>
    </row>
    <row r="74" spans="27:59" ht="12.75">
      <c r="AA74" s="11"/>
      <c r="AB74" s="11"/>
      <c r="AC74" s="11"/>
      <c r="AD74" s="11"/>
      <c r="AE74" s="11"/>
      <c r="AP74" s="15"/>
      <c r="AQ74" s="11"/>
      <c r="AR74" s="11"/>
      <c r="AS74" s="11"/>
      <c r="AT74" s="11"/>
      <c r="AU74" s="11"/>
      <c r="AV74" s="11"/>
      <c r="AW74" s="11"/>
      <c r="AX74" s="11"/>
      <c r="AY74" s="11"/>
      <c r="AZ74" s="11"/>
      <c r="BA74" s="11"/>
      <c r="BB74" s="11"/>
      <c r="BC74" s="11"/>
      <c r="BD74" s="11"/>
      <c r="BE74" s="11"/>
      <c r="BF74" s="11"/>
      <c r="BG74" s="11"/>
    </row>
    <row r="75" spans="27:59" ht="12.75">
      <c r="AA75" s="11"/>
      <c r="AB75" s="11"/>
      <c r="AC75" s="11"/>
      <c r="AD75" s="11"/>
      <c r="AE75" s="11"/>
      <c r="AP75" s="15"/>
      <c r="AQ75" s="11"/>
      <c r="AR75" s="11"/>
      <c r="AS75" s="11"/>
      <c r="AT75" s="11"/>
      <c r="AU75" s="11"/>
      <c r="AV75" s="11"/>
      <c r="AW75" s="11"/>
      <c r="AX75" s="11"/>
      <c r="AY75" s="11"/>
      <c r="AZ75" s="11"/>
      <c r="BA75" s="11"/>
      <c r="BB75" s="11"/>
      <c r="BC75" s="11"/>
      <c r="BD75" s="11"/>
      <c r="BE75" s="11"/>
      <c r="BF75" s="11"/>
      <c r="BG75" s="11"/>
    </row>
    <row r="76" spans="27:59" ht="12.75">
      <c r="AA76" s="11"/>
      <c r="AB76" s="11"/>
      <c r="AC76" s="11"/>
      <c r="AD76" s="11"/>
      <c r="AE76" s="11"/>
      <c r="AP76" s="15"/>
      <c r="AQ76" s="11"/>
      <c r="AR76" s="11"/>
      <c r="AS76" s="11"/>
      <c r="AT76" s="11"/>
      <c r="AU76" s="11"/>
      <c r="AV76" s="11"/>
      <c r="AW76" s="11"/>
      <c r="AX76" s="11"/>
      <c r="AY76" s="11"/>
      <c r="AZ76" s="11"/>
      <c r="BA76" s="11"/>
      <c r="BB76" s="11"/>
      <c r="BC76" s="11"/>
      <c r="BD76" s="11"/>
      <c r="BE76" s="11"/>
      <c r="BF76" s="11"/>
      <c r="BG76" s="11"/>
    </row>
    <row r="77" spans="27:256" ht="12.75">
      <c r="AA77" s="11"/>
      <c r="AB77" s="11"/>
      <c r="AC77" s="11"/>
      <c r="AD77" s="11"/>
      <c r="AE77" s="11"/>
      <c r="AP77" s="15"/>
      <c r="AQ77" s="11"/>
      <c r="AR77" s="11"/>
      <c r="AS77" s="11"/>
      <c r="AT77" s="11"/>
      <c r="AU77" s="11"/>
      <c r="AV77" s="11"/>
      <c r="AW77" s="11"/>
      <c r="AX77" s="11"/>
      <c r="AY77" s="11"/>
      <c r="AZ77" s="11"/>
      <c r="BA77" s="11"/>
      <c r="BB77" s="11"/>
      <c r="BC77" s="11"/>
      <c r="BD77" s="11"/>
      <c r="BE77" s="11"/>
      <c r="BF77" s="11"/>
      <c r="BG77" s="11"/>
      <c r="IV77" s="24">
        <f>+IF(K28&lt;3000,CEILING(ROUND(PMT(IM104/12,K31,-K28),2),IM106),IF(K31&lt;13,CEILING(ROUND(PMT(IO104/12,K31,-K28),2),IO106),IF(K31&lt;19,CEILING(ROUND(PMT(IP104/12,K31,-K28),2),IP106),IF(K31&lt;31,CEILING(ROUND(PMT(IQ104/12,K31,-K28),2),IQ106),CEILING(ROUND(PMT(IR104/12,K31,-K28),2),IR106)))))</f>
        <v>524.7</v>
      </c>
    </row>
    <row r="78" spans="27:256" ht="12.75">
      <c r="AA78" s="11"/>
      <c r="AB78" s="11"/>
      <c r="AC78" s="11"/>
      <c r="AD78" s="11"/>
      <c r="AE78" s="11"/>
      <c r="AP78" s="15"/>
      <c r="AQ78" s="11"/>
      <c r="AR78" s="11"/>
      <c r="AS78" s="11"/>
      <c r="AT78" s="11"/>
      <c r="AU78" s="11"/>
      <c r="AV78" s="11"/>
      <c r="AW78" s="11"/>
      <c r="AX78" s="11"/>
      <c r="AY78" s="11"/>
      <c r="AZ78" s="11"/>
      <c r="BA78" s="11"/>
      <c r="BB78" s="11"/>
      <c r="BC78" s="11"/>
      <c r="BD78" s="11"/>
      <c r="BE78" s="11"/>
      <c r="BF78" s="11"/>
      <c r="BG78" s="11"/>
      <c r="IV78" s="152">
        <f>+IF(K28&lt;3000,IM104,IF(K31&lt;13,IO104,IF(K31&lt;19,IP104,IF(K31&lt;31,IQ104,IR104))))</f>
        <v>0.3</v>
      </c>
    </row>
    <row r="79" spans="27:59" ht="12.75">
      <c r="AA79" s="11"/>
      <c r="AB79" s="11"/>
      <c r="AC79" s="11"/>
      <c r="AD79" s="11"/>
      <c r="AE79" s="11"/>
      <c r="AP79" s="15"/>
      <c r="AQ79" s="11"/>
      <c r="AR79" s="11"/>
      <c r="AS79" s="11"/>
      <c r="AT79" s="11"/>
      <c r="AU79" s="11"/>
      <c r="AV79" s="11"/>
      <c r="AW79" s="11"/>
      <c r="AX79" s="11"/>
      <c r="AY79" s="11"/>
      <c r="AZ79" s="11"/>
      <c r="BA79" s="11"/>
      <c r="BB79" s="11"/>
      <c r="BC79" s="11"/>
      <c r="BD79" s="11"/>
      <c r="BE79" s="11"/>
      <c r="BF79" s="11"/>
      <c r="BG79" s="11"/>
    </row>
    <row r="80" spans="27:59" ht="12.75">
      <c r="AA80" s="11"/>
      <c r="AB80" s="11"/>
      <c r="AC80" s="11"/>
      <c r="AD80" s="11"/>
      <c r="AE80" s="11"/>
      <c r="AP80" s="15"/>
      <c r="AQ80" s="11"/>
      <c r="AR80" s="11"/>
      <c r="AS80" s="11"/>
      <c r="AT80" s="11"/>
      <c r="AU80" s="11"/>
      <c r="AV80" s="11"/>
      <c r="AW80" s="11"/>
      <c r="AX80" s="11"/>
      <c r="AY80" s="11"/>
      <c r="AZ80" s="11"/>
      <c r="BA80" s="11"/>
      <c r="BB80" s="11"/>
      <c r="BC80" s="11"/>
      <c r="BD80" s="11"/>
      <c r="BE80" s="11"/>
      <c r="BF80" s="11"/>
      <c r="BG80" s="11"/>
    </row>
    <row r="81" spans="27:59" ht="12.75">
      <c r="AA81" s="11"/>
      <c r="AB81" s="11"/>
      <c r="AC81" s="11"/>
      <c r="AD81" s="11"/>
      <c r="AE81" s="11"/>
      <c r="AP81" s="15"/>
      <c r="AQ81" s="11"/>
      <c r="AR81" s="11"/>
      <c r="AS81" s="11"/>
      <c r="AT81" s="11"/>
      <c r="AU81" s="11"/>
      <c r="AV81" s="11"/>
      <c r="AW81" s="11"/>
      <c r="AX81" s="11"/>
      <c r="AY81" s="11"/>
      <c r="AZ81" s="11"/>
      <c r="BA81" s="11"/>
      <c r="BB81" s="11"/>
      <c r="BC81" s="11"/>
      <c r="BD81" s="11"/>
      <c r="BE81" s="11"/>
      <c r="BF81" s="11"/>
      <c r="BG81" s="11"/>
    </row>
    <row r="82" spans="27:59" ht="12.75">
      <c r="AA82" s="11"/>
      <c r="AB82" s="11"/>
      <c r="AC82" s="11"/>
      <c r="AD82" s="11"/>
      <c r="AE82" s="11"/>
      <c r="AP82" s="15"/>
      <c r="AQ82" s="11"/>
      <c r="AR82" s="11"/>
      <c r="AS82" s="11"/>
      <c r="AT82" s="11"/>
      <c r="AU82" s="11"/>
      <c r="AV82" s="11"/>
      <c r="AW82" s="11"/>
      <c r="AX82" s="11"/>
      <c r="AY82" s="11"/>
      <c r="AZ82" s="11"/>
      <c r="BA82" s="11"/>
      <c r="BB82" s="11"/>
      <c r="BC82" s="11"/>
      <c r="BD82" s="11"/>
      <c r="BE82" s="11"/>
      <c r="BF82" s="11"/>
      <c r="BG82" s="11"/>
    </row>
    <row r="83" spans="27:59" ht="12.75">
      <c r="AA83" s="11"/>
      <c r="AB83" s="11"/>
      <c r="AC83" s="11"/>
      <c r="AD83" s="11"/>
      <c r="AE83" s="11"/>
      <c r="AP83" s="15"/>
      <c r="AQ83" s="11"/>
      <c r="AR83" s="11"/>
      <c r="AS83" s="11"/>
      <c r="AT83" s="11"/>
      <c r="AU83" s="11"/>
      <c r="AV83" s="11"/>
      <c r="AW83" s="11"/>
      <c r="AX83" s="11"/>
      <c r="AY83" s="11"/>
      <c r="AZ83" s="11"/>
      <c r="BA83" s="11"/>
      <c r="BB83" s="11"/>
      <c r="BC83" s="11"/>
      <c r="BD83" s="11"/>
      <c r="BE83" s="11"/>
      <c r="BF83" s="11"/>
      <c r="BG83" s="11"/>
    </row>
    <row r="84" spans="27:59" ht="12.75">
      <c r="AA84" s="11"/>
      <c r="AB84" s="11"/>
      <c r="AC84" s="11"/>
      <c r="AD84" s="11"/>
      <c r="AE84" s="11"/>
      <c r="AP84" s="15"/>
      <c r="AQ84" s="11"/>
      <c r="AR84" s="11"/>
      <c r="AS84" s="11"/>
      <c r="AT84" s="11"/>
      <c r="AU84" s="11"/>
      <c r="AV84" s="11"/>
      <c r="AW84" s="11"/>
      <c r="AX84" s="11"/>
      <c r="AY84" s="11"/>
      <c r="AZ84" s="11"/>
      <c r="BA84" s="11"/>
      <c r="BB84" s="11"/>
      <c r="BC84" s="11"/>
      <c r="BD84" s="11"/>
      <c r="BE84" s="11"/>
      <c r="BF84" s="11"/>
      <c r="BG84" s="11"/>
    </row>
    <row r="85" spans="27:59" ht="12.75">
      <c r="AA85" s="11"/>
      <c r="AB85" s="11"/>
      <c r="AC85" s="11"/>
      <c r="AD85" s="11"/>
      <c r="AE85" s="11"/>
      <c r="AP85" s="15"/>
      <c r="AQ85" s="11"/>
      <c r="AR85" s="11"/>
      <c r="AS85" s="11"/>
      <c r="AT85" s="11"/>
      <c r="AU85" s="11"/>
      <c r="AV85" s="11"/>
      <c r="AW85" s="11"/>
      <c r="AX85" s="11"/>
      <c r="AY85" s="11"/>
      <c r="AZ85" s="11"/>
      <c r="BA85" s="11"/>
      <c r="BB85" s="11"/>
      <c r="BC85" s="11"/>
      <c r="BD85" s="11"/>
      <c r="BE85" s="11"/>
      <c r="BF85" s="11"/>
      <c r="BG85" s="11"/>
    </row>
    <row r="86" spans="27:59" ht="12.75">
      <c r="AA86" s="11"/>
      <c r="AB86" s="11"/>
      <c r="AC86" s="11"/>
      <c r="AD86" s="11"/>
      <c r="AE86" s="11"/>
      <c r="AP86" s="15"/>
      <c r="AQ86" s="11"/>
      <c r="AR86" s="11"/>
      <c r="AS86" s="11"/>
      <c r="AT86" s="11"/>
      <c r="AU86" s="11"/>
      <c r="AV86" s="11"/>
      <c r="AW86" s="11"/>
      <c r="AX86" s="11"/>
      <c r="AY86" s="11"/>
      <c r="AZ86" s="11"/>
      <c r="BA86" s="11"/>
      <c r="BB86" s="11"/>
      <c r="BC86" s="11"/>
      <c r="BD86" s="11"/>
      <c r="BE86" s="11"/>
      <c r="BF86" s="11"/>
      <c r="BG86" s="11"/>
    </row>
    <row r="87" spans="27:59" ht="12.75">
      <c r="AA87" s="11"/>
      <c r="AB87" s="11"/>
      <c r="AC87" s="11"/>
      <c r="AD87" s="11"/>
      <c r="AE87" s="11"/>
      <c r="AP87" s="15"/>
      <c r="AQ87" s="11"/>
      <c r="AR87" s="11"/>
      <c r="AS87" s="11"/>
      <c r="AT87" s="11"/>
      <c r="AU87" s="11"/>
      <c r="AV87" s="11"/>
      <c r="AW87" s="11"/>
      <c r="AX87" s="11"/>
      <c r="AY87" s="11"/>
      <c r="AZ87" s="11"/>
      <c r="BA87" s="11"/>
      <c r="BB87" s="11"/>
      <c r="BC87" s="11"/>
      <c r="BD87" s="11"/>
      <c r="BE87" s="11"/>
      <c r="BF87" s="11"/>
      <c r="BG87" s="11"/>
    </row>
    <row r="88" spans="27:59" ht="12.75">
      <c r="AA88" s="11"/>
      <c r="AB88" s="11"/>
      <c r="AC88" s="11"/>
      <c r="AD88" s="11"/>
      <c r="AE88" s="11"/>
      <c r="AP88" s="15"/>
      <c r="AQ88" s="11"/>
      <c r="AR88" s="11"/>
      <c r="AS88" s="11"/>
      <c r="AT88" s="11"/>
      <c r="AU88" s="11"/>
      <c r="AV88" s="11"/>
      <c r="AW88" s="11"/>
      <c r="AX88" s="11"/>
      <c r="AY88" s="11"/>
      <c r="AZ88" s="11"/>
      <c r="BA88" s="11"/>
      <c r="BB88" s="11"/>
      <c r="BC88" s="11"/>
      <c r="BD88" s="11"/>
      <c r="BE88" s="11"/>
      <c r="BF88" s="11"/>
      <c r="BG88" s="11"/>
    </row>
    <row r="89" spans="27:59" ht="12.75">
      <c r="AA89" s="11"/>
      <c r="AB89" s="11"/>
      <c r="AC89" s="11"/>
      <c r="AD89" s="11"/>
      <c r="AE89" s="11"/>
      <c r="AP89" s="15"/>
      <c r="AQ89" s="11"/>
      <c r="AR89" s="11"/>
      <c r="AS89" s="11"/>
      <c r="AT89" s="11"/>
      <c r="AU89" s="11"/>
      <c r="AV89" s="11"/>
      <c r="AW89" s="11"/>
      <c r="AX89" s="11"/>
      <c r="AY89" s="11"/>
      <c r="AZ89" s="11"/>
      <c r="BA89" s="11"/>
      <c r="BB89" s="11"/>
      <c r="BC89" s="11"/>
      <c r="BD89" s="11"/>
      <c r="BE89" s="11"/>
      <c r="BF89" s="11"/>
      <c r="BG89" s="11"/>
    </row>
    <row r="90" spans="5:59" ht="12.75">
      <c r="E90">
        <v>1</v>
      </c>
      <c r="AA90" s="11"/>
      <c r="AB90" s="11"/>
      <c r="AC90" s="11"/>
      <c r="AD90" s="11"/>
      <c r="AE90" s="11"/>
      <c r="AP90" s="15"/>
      <c r="AQ90" s="11"/>
      <c r="AR90" s="11"/>
      <c r="AS90" s="11"/>
      <c r="AT90" s="11"/>
      <c r="AU90" s="11"/>
      <c r="AV90" s="11"/>
      <c r="AW90" s="11"/>
      <c r="AX90" s="11"/>
      <c r="AY90" s="11"/>
      <c r="AZ90" s="11"/>
      <c r="BA90" s="11"/>
      <c r="BB90" s="11"/>
      <c r="BC90" s="11"/>
      <c r="BD90" s="11"/>
      <c r="BE90" s="11"/>
      <c r="BF90" s="11"/>
      <c r="BG90" s="11"/>
    </row>
    <row r="91" spans="5:59" ht="12.75">
      <c r="E91">
        <v>2</v>
      </c>
      <c r="AA91" s="11"/>
      <c r="AB91" s="11"/>
      <c r="AC91" s="11"/>
      <c r="AD91" s="11"/>
      <c r="AE91" s="11"/>
      <c r="AP91" s="15"/>
      <c r="AQ91" s="11"/>
      <c r="AR91" s="11"/>
      <c r="AS91" s="11"/>
      <c r="AT91" s="11"/>
      <c r="AU91" s="11"/>
      <c r="AV91" s="11"/>
      <c r="AW91" s="11"/>
      <c r="AX91" s="11"/>
      <c r="AY91" s="11"/>
      <c r="AZ91" s="11"/>
      <c r="BA91" s="11"/>
      <c r="BB91" s="11"/>
      <c r="BC91" s="11"/>
      <c r="BD91" s="11"/>
      <c r="BE91" s="11"/>
      <c r="BF91" s="11"/>
      <c r="BG91" s="11"/>
    </row>
    <row r="92" spans="5:59" ht="12.75">
      <c r="E92">
        <v>3</v>
      </c>
      <c r="AA92" s="11"/>
      <c r="AB92" s="11"/>
      <c r="AC92" s="11"/>
      <c r="AD92" s="11"/>
      <c r="AE92" s="11"/>
      <c r="AP92" s="15"/>
      <c r="AQ92" s="11"/>
      <c r="AR92" s="11"/>
      <c r="AS92" s="11"/>
      <c r="AT92" s="11"/>
      <c r="AU92" s="11"/>
      <c r="AV92" s="11"/>
      <c r="AW92" s="11"/>
      <c r="AX92" s="11"/>
      <c r="AY92" s="11"/>
      <c r="AZ92" s="11"/>
      <c r="BA92" s="11"/>
      <c r="BB92" s="11"/>
      <c r="BC92" s="11"/>
      <c r="BD92" s="11"/>
      <c r="BE92" s="11"/>
      <c r="BF92" s="11"/>
      <c r="BG92" s="11"/>
    </row>
    <row r="93" spans="5:59" ht="12.75">
      <c r="E93">
        <v>4</v>
      </c>
      <c r="AA93" s="11"/>
      <c r="AB93" s="11"/>
      <c r="AC93" s="11"/>
      <c r="AD93" s="11"/>
      <c r="AE93" s="11"/>
      <c r="AP93" s="15"/>
      <c r="AQ93" s="11"/>
      <c r="AR93" s="11"/>
      <c r="AS93" s="11"/>
      <c r="AT93" s="11"/>
      <c r="AU93" s="11"/>
      <c r="AV93" s="11"/>
      <c r="AW93" s="11"/>
      <c r="AX93" s="11"/>
      <c r="AY93" s="11"/>
      <c r="AZ93" s="11"/>
      <c r="BA93" s="11"/>
      <c r="BB93" s="11"/>
      <c r="BC93" s="11"/>
      <c r="BD93" s="11"/>
      <c r="BE93" s="11"/>
      <c r="BF93" s="11"/>
      <c r="BG93" s="11"/>
    </row>
    <row r="94" spans="5:59" ht="12.75">
      <c r="E94">
        <v>5</v>
      </c>
      <c r="AA94" s="11"/>
      <c r="AB94" s="11"/>
      <c r="AC94" s="11"/>
      <c r="AD94" s="11"/>
      <c r="AE94" s="11"/>
      <c r="AP94" s="15"/>
      <c r="AQ94" s="11"/>
      <c r="AR94" s="11"/>
      <c r="AS94" s="11"/>
      <c r="AT94" s="11"/>
      <c r="AU94" s="11"/>
      <c r="AV94" s="11"/>
      <c r="AW94" s="11"/>
      <c r="AX94" s="11"/>
      <c r="AY94" s="11"/>
      <c r="AZ94" s="11"/>
      <c r="BA94" s="11"/>
      <c r="BB94" s="11"/>
      <c r="BC94" s="11"/>
      <c r="BD94" s="11"/>
      <c r="BE94" s="11"/>
      <c r="BF94" s="11"/>
      <c r="BG94" s="11"/>
    </row>
    <row r="95" spans="5:59" ht="12.75">
      <c r="E95">
        <v>6</v>
      </c>
      <c r="AA95" s="11"/>
      <c r="AB95" s="11"/>
      <c r="AC95" s="11"/>
      <c r="AD95" s="11"/>
      <c r="AE95" s="11"/>
      <c r="AP95" s="15"/>
      <c r="AQ95" s="11"/>
      <c r="AR95" s="11"/>
      <c r="AS95" s="11"/>
      <c r="AT95" s="11"/>
      <c r="AU95" s="11"/>
      <c r="AV95" s="11"/>
      <c r="AW95" s="11"/>
      <c r="AX95" s="11"/>
      <c r="AY95" s="11"/>
      <c r="AZ95" s="11"/>
      <c r="BA95" s="11"/>
      <c r="BB95" s="11"/>
      <c r="BC95" s="11"/>
      <c r="BD95" s="11"/>
      <c r="BE95" s="11"/>
      <c r="BF95" s="11"/>
      <c r="BG95" s="11"/>
    </row>
    <row r="96" spans="5:59" ht="12.75">
      <c r="E96">
        <v>7</v>
      </c>
      <c r="AA96" s="11"/>
      <c r="AB96" s="11"/>
      <c r="AC96" s="11"/>
      <c r="AD96" s="11"/>
      <c r="AE96" s="11"/>
      <c r="AP96" s="15"/>
      <c r="AQ96" s="11"/>
      <c r="AR96" s="11"/>
      <c r="AS96" s="11"/>
      <c r="AT96" s="11"/>
      <c r="AU96" s="11"/>
      <c r="AV96" s="11"/>
      <c r="AW96" s="11"/>
      <c r="AX96" s="11"/>
      <c r="AY96" s="11"/>
      <c r="AZ96" s="11"/>
      <c r="BA96" s="11"/>
      <c r="BB96" s="11"/>
      <c r="BC96" s="11"/>
      <c r="BD96" s="11"/>
      <c r="BE96" s="11"/>
      <c r="BF96" s="11"/>
      <c r="BG96" s="11"/>
    </row>
    <row r="97" spans="5:249" ht="18">
      <c r="E97">
        <v>8</v>
      </c>
      <c r="AA97" s="11"/>
      <c r="AB97" s="11"/>
      <c r="AC97" s="11"/>
      <c r="AD97" s="11"/>
      <c r="AE97" s="11"/>
      <c r="AP97" s="15"/>
      <c r="AQ97" s="11"/>
      <c r="AR97" s="11"/>
      <c r="AS97" s="11"/>
      <c r="AT97" s="11"/>
      <c r="AU97" s="11"/>
      <c r="AV97" s="11"/>
      <c r="AW97" s="11"/>
      <c r="AX97" s="11"/>
      <c r="AY97" s="11"/>
      <c r="AZ97" s="11"/>
      <c r="BA97" s="11"/>
      <c r="BB97" s="11"/>
      <c r="BC97" s="11"/>
      <c r="BD97" s="11"/>
      <c r="BE97" s="11"/>
      <c r="BF97" s="11"/>
      <c r="BG97" s="11"/>
      <c r="IO97" s="25" t="s">
        <v>23</v>
      </c>
    </row>
    <row r="98" spans="5:249" ht="15.75">
      <c r="E98">
        <v>9</v>
      </c>
      <c r="AA98" s="11"/>
      <c r="AB98" s="11"/>
      <c r="AC98" s="11"/>
      <c r="AD98" s="11"/>
      <c r="AE98" s="11"/>
      <c r="AP98" s="15"/>
      <c r="AQ98" s="11"/>
      <c r="AR98" s="11"/>
      <c r="AS98" s="11"/>
      <c r="AT98" s="11"/>
      <c r="AU98" s="11"/>
      <c r="AV98" s="11"/>
      <c r="AW98" s="11"/>
      <c r="AX98" s="11"/>
      <c r="AY98" s="11"/>
      <c r="AZ98" s="11"/>
      <c r="BA98" s="11"/>
      <c r="BB98" s="11"/>
      <c r="BC98" s="11"/>
      <c r="BD98" s="11"/>
      <c r="BE98" s="11"/>
      <c r="BF98" s="11"/>
      <c r="BG98" s="11"/>
      <c r="IJ98" s="26" t="s">
        <v>17</v>
      </c>
      <c r="IO98" s="27"/>
    </row>
    <row r="99" spans="5:256" ht="12.75">
      <c r="E99">
        <v>10</v>
      </c>
      <c r="AA99" s="11"/>
      <c r="AB99" s="11"/>
      <c r="AC99" s="11"/>
      <c r="AD99" s="11"/>
      <c r="AE99" s="11"/>
      <c r="AP99" s="15"/>
      <c r="AQ99" s="11"/>
      <c r="AR99" s="11"/>
      <c r="AS99" s="11"/>
      <c r="AT99" s="11"/>
      <c r="AU99" s="11"/>
      <c r="AV99" s="11"/>
      <c r="AW99" s="11"/>
      <c r="AX99" s="11"/>
      <c r="AY99" s="11"/>
      <c r="AZ99" s="11"/>
      <c r="BA99" s="11"/>
      <c r="BB99" s="11"/>
      <c r="BC99" s="11"/>
      <c r="BD99" s="11"/>
      <c r="BE99" s="11"/>
      <c r="BF99" s="11"/>
      <c r="BG99" s="11"/>
      <c r="IJ99" s="28" t="s">
        <v>0</v>
      </c>
      <c r="IK99" s="29"/>
      <c r="IM99" s="95" t="s">
        <v>34</v>
      </c>
      <c r="IO99" s="29" t="s">
        <v>26</v>
      </c>
      <c r="IP99" s="29"/>
      <c r="IQ99" s="29"/>
      <c r="IR99" s="29"/>
      <c r="IS99" s="29"/>
      <c r="IT99" s="29"/>
      <c r="IU99" s="29"/>
      <c r="IV99" s="29"/>
    </row>
    <row r="100" spans="5:256" ht="12.75">
      <c r="E100">
        <v>11</v>
      </c>
      <c r="AA100" s="11"/>
      <c r="AB100" s="11"/>
      <c r="AC100" s="11"/>
      <c r="AD100" s="11"/>
      <c r="AE100" s="11"/>
      <c r="AP100" s="15"/>
      <c r="AQ100" s="11"/>
      <c r="AR100" s="11"/>
      <c r="AS100" s="11"/>
      <c r="AT100" s="11"/>
      <c r="AU100" s="11"/>
      <c r="AV100" s="11"/>
      <c r="AW100" s="11"/>
      <c r="AX100" s="11"/>
      <c r="AY100" s="11"/>
      <c r="AZ100" s="11"/>
      <c r="BA100" s="11"/>
      <c r="BB100" s="11"/>
      <c r="BC100" s="11"/>
      <c r="BD100" s="11"/>
      <c r="BE100" s="11"/>
      <c r="BF100" s="11"/>
      <c r="BG100" s="11"/>
      <c r="IJ100" s="28" t="s">
        <v>1</v>
      </c>
      <c r="IK100" s="30"/>
      <c r="IM100" s="30">
        <v>0.3</v>
      </c>
      <c r="IO100" s="30">
        <v>0.3</v>
      </c>
      <c r="IP100" s="30">
        <v>0.25</v>
      </c>
      <c r="IQ100" s="30">
        <v>0.2</v>
      </c>
      <c r="IR100" s="30">
        <v>0.18</v>
      </c>
      <c r="IS100" s="30">
        <v>0.18</v>
      </c>
      <c r="IT100" s="30">
        <v>0.18</v>
      </c>
      <c r="IU100" s="30"/>
      <c r="IV100" s="30"/>
    </row>
    <row r="101" spans="5:256" ht="12.75">
      <c r="E101">
        <v>12</v>
      </c>
      <c r="AA101" s="11"/>
      <c r="AB101" s="11"/>
      <c r="AC101" s="11"/>
      <c r="AD101" s="11"/>
      <c r="AE101" s="11"/>
      <c r="AP101" s="15"/>
      <c r="AQ101" s="11"/>
      <c r="AR101" s="11"/>
      <c r="AS101" s="11"/>
      <c r="AT101" s="11"/>
      <c r="AU101" s="11"/>
      <c r="AV101" s="11"/>
      <c r="AW101" s="11"/>
      <c r="AX101" s="11"/>
      <c r="AY101" s="11"/>
      <c r="AZ101" s="11"/>
      <c r="BA101" s="11"/>
      <c r="BB101" s="11"/>
      <c r="BC101" s="11"/>
      <c r="BD101" s="11"/>
      <c r="BE101" s="11"/>
      <c r="BF101" s="11"/>
      <c r="BG101" s="11"/>
      <c r="IJ101" s="31" t="s">
        <v>2</v>
      </c>
      <c r="IK101" s="32"/>
      <c r="IM101" s="32">
        <v>20</v>
      </c>
      <c r="IO101" s="32">
        <v>20</v>
      </c>
      <c r="IP101" s="32">
        <v>20</v>
      </c>
      <c r="IQ101" s="32">
        <v>20</v>
      </c>
      <c r="IR101" s="32">
        <v>20</v>
      </c>
      <c r="IS101" s="32">
        <v>20</v>
      </c>
      <c r="IT101" s="32">
        <v>20</v>
      </c>
      <c r="IU101" s="32"/>
      <c r="IV101" s="32"/>
    </row>
    <row r="102" spans="5:256" ht="12.75">
      <c r="E102">
        <v>13</v>
      </c>
      <c r="AA102" s="11"/>
      <c r="AB102" s="11"/>
      <c r="AC102" s="11"/>
      <c r="AD102" s="11"/>
      <c r="AE102" s="11"/>
      <c r="AP102" s="15"/>
      <c r="AQ102" s="11"/>
      <c r="AR102" s="11"/>
      <c r="AS102" s="11"/>
      <c r="AT102" s="11"/>
      <c r="AU102" s="11"/>
      <c r="AV102" s="11"/>
      <c r="AW102" s="11"/>
      <c r="AX102" s="11"/>
      <c r="AY102" s="11"/>
      <c r="AZ102" s="11"/>
      <c r="BA102" s="11"/>
      <c r="BB102" s="11"/>
      <c r="BC102" s="11"/>
      <c r="BD102" s="11"/>
      <c r="BE102" s="11"/>
      <c r="BF102" s="11"/>
      <c r="BG102" s="11"/>
      <c r="IJ102" s="31" t="s">
        <v>12</v>
      </c>
      <c r="IK102" s="32"/>
      <c r="IM102" s="32">
        <v>0.05</v>
      </c>
      <c r="IO102" s="32">
        <v>0.05</v>
      </c>
      <c r="IP102" s="32">
        <v>0.05</v>
      </c>
      <c r="IQ102" s="32">
        <v>0.05</v>
      </c>
      <c r="IR102" s="32">
        <v>0.05</v>
      </c>
      <c r="IS102" s="32">
        <v>0.05</v>
      </c>
      <c r="IT102" s="32">
        <v>0.05</v>
      </c>
      <c r="IU102" s="32"/>
      <c r="IV102" s="32"/>
    </row>
    <row r="103" spans="5:256" ht="12.75">
      <c r="E103">
        <v>14</v>
      </c>
      <c r="AA103" s="11"/>
      <c r="AB103" s="11"/>
      <c r="AC103" s="11"/>
      <c r="AD103" s="11"/>
      <c r="AE103" s="11"/>
      <c r="AP103" s="15"/>
      <c r="AQ103" s="11"/>
      <c r="AR103" s="11"/>
      <c r="AS103" s="11"/>
      <c r="AT103" s="11"/>
      <c r="AU103" s="11"/>
      <c r="AV103" s="11"/>
      <c r="AW103" s="11"/>
      <c r="AX103" s="11"/>
      <c r="AY103" s="11"/>
      <c r="AZ103" s="11"/>
      <c r="BA103" s="11"/>
      <c r="BB103" s="11"/>
      <c r="BC103" s="11"/>
      <c r="BD103" s="11"/>
      <c r="BE103" s="11"/>
      <c r="BF103" s="11"/>
      <c r="BG103" s="11"/>
      <c r="IV103" s="27"/>
    </row>
    <row r="104" spans="5:256" ht="12.75">
      <c r="E104">
        <v>15</v>
      </c>
      <c r="AA104" s="11"/>
      <c r="AB104" s="11"/>
      <c r="AC104" s="11"/>
      <c r="AD104" s="11"/>
      <c r="AE104" s="11"/>
      <c r="AP104" s="15"/>
      <c r="AQ104" s="11"/>
      <c r="AR104" s="11"/>
      <c r="AS104" s="11"/>
      <c r="AT104" s="11"/>
      <c r="AU104" s="11"/>
      <c r="AV104" s="11"/>
      <c r="AW104" s="11"/>
      <c r="AX104" s="11"/>
      <c r="AY104" s="11"/>
      <c r="AZ104" s="11"/>
      <c r="BA104" s="11"/>
      <c r="BB104" s="11"/>
      <c r="BC104" s="11"/>
      <c r="BD104" s="11"/>
      <c r="BE104" s="11"/>
      <c r="BF104" s="11"/>
      <c r="BG104" s="11"/>
      <c r="IJ104" s="29" t="s">
        <v>1</v>
      </c>
      <c r="IK104" s="33"/>
      <c r="IM104" s="33">
        <v>0.3</v>
      </c>
      <c r="IO104" s="33">
        <v>0.3</v>
      </c>
      <c r="IP104" s="33">
        <v>0.25</v>
      </c>
      <c r="IQ104" s="33">
        <v>0.2</v>
      </c>
      <c r="IR104" s="33">
        <v>0.18</v>
      </c>
      <c r="IS104" s="33">
        <v>0.18</v>
      </c>
      <c r="IT104" s="33">
        <v>0.18</v>
      </c>
      <c r="IV104" s="27"/>
    </row>
    <row r="105" spans="5:256" ht="12.75">
      <c r="E105">
        <v>16</v>
      </c>
      <c r="AA105" s="11"/>
      <c r="AB105" s="11"/>
      <c r="AC105" s="11"/>
      <c r="AD105" s="11"/>
      <c r="AE105" s="11"/>
      <c r="AP105" s="15"/>
      <c r="AQ105" s="11"/>
      <c r="AR105" s="11"/>
      <c r="AS105" s="11"/>
      <c r="AT105" s="11"/>
      <c r="AU105" s="11"/>
      <c r="AV105" s="11"/>
      <c r="AW105" s="11"/>
      <c r="AX105" s="11"/>
      <c r="AY105" s="11"/>
      <c r="AZ105" s="11"/>
      <c r="BA105" s="11"/>
      <c r="BB105" s="11"/>
      <c r="BC105" s="11"/>
      <c r="BD105" s="11"/>
      <c r="BE105" s="11"/>
      <c r="BF105" s="11"/>
      <c r="BG105" s="11"/>
      <c r="IJ105" s="29" t="s">
        <v>7</v>
      </c>
      <c r="IK105" s="32"/>
      <c r="IM105" s="34">
        <f>+IM101</f>
        <v>20</v>
      </c>
      <c r="IO105" s="34">
        <f aca="true" t="shared" si="0" ref="IO105:IT106">+IO101</f>
        <v>20</v>
      </c>
      <c r="IP105" s="34">
        <f t="shared" si="0"/>
        <v>20</v>
      </c>
      <c r="IQ105" s="34">
        <f t="shared" si="0"/>
        <v>20</v>
      </c>
      <c r="IR105" s="34">
        <f t="shared" si="0"/>
        <v>20</v>
      </c>
      <c r="IS105" s="34">
        <f t="shared" si="0"/>
        <v>20</v>
      </c>
      <c r="IT105" s="34">
        <f t="shared" si="0"/>
        <v>20</v>
      </c>
      <c r="IV105" s="27"/>
    </row>
    <row r="106" spans="5:256" ht="12.75">
      <c r="E106">
        <v>17</v>
      </c>
      <c r="AA106" s="11"/>
      <c r="AB106" s="11"/>
      <c r="AC106" s="11"/>
      <c r="AD106" s="11"/>
      <c r="AE106" s="11"/>
      <c r="AP106" s="15"/>
      <c r="AQ106" s="11"/>
      <c r="AR106" s="11"/>
      <c r="AS106" s="11"/>
      <c r="AT106" s="11"/>
      <c r="AU106" s="11"/>
      <c r="AV106" s="11"/>
      <c r="AW106" s="11"/>
      <c r="AX106" s="11"/>
      <c r="AY106" s="11"/>
      <c r="AZ106" s="11"/>
      <c r="BA106" s="11"/>
      <c r="BB106" s="11"/>
      <c r="BC106" s="11"/>
      <c r="BD106" s="11"/>
      <c r="BE106" s="11"/>
      <c r="BF106" s="11"/>
      <c r="BG106" s="11"/>
      <c r="IJ106" s="29" t="s">
        <v>13</v>
      </c>
      <c r="IK106" s="32"/>
      <c r="IM106" s="34">
        <f>+IM102</f>
        <v>0.05</v>
      </c>
      <c r="IO106" s="34">
        <f t="shared" si="0"/>
        <v>0.05</v>
      </c>
      <c r="IP106" s="34">
        <f t="shared" si="0"/>
        <v>0.05</v>
      </c>
      <c r="IQ106" s="34">
        <f t="shared" si="0"/>
        <v>0.05</v>
      </c>
      <c r="IR106" s="34">
        <f t="shared" si="0"/>
        <v>0.05</v>
      </c>
      <c r="IS106" s="34">
        <f t="shared" si="0"/>
        <v>0.05</v>
      </c>
      <c r="IT106" s="34">
        <f t="shared" si="0"/>
        <v>0.05</v>
      </c>
      <c r="IV106" s="27"/>
    </row>
    <row r="107" spans="5:256" ht="12.75">
      <c r="E107">
        <v>18</v>
      </c>
      <c r="AA107" s="11"/>
      <c r="AB107" s="11"/>
      <c r="AC107" s="11"/>
      <c r="AD107" s="11"/>
      <c r="AE107" s="11"/>
      <c r="AP107" s="15"/>
      <c r="AQ107" s="11"/>
      <c r="AR107" s="11"/>
      <c r="AS107" s="11"/>
      <c r="AT107" s="11"/>
      <c r="AU107" s="11"/>
      <c r="AV107" s="11"/>
      <c r="AW107" s="11"/>
      <c r="AX107" s="11"/>
      <c r="AY107" s="11"/>
      <c r="AZ107" s="11"/>
      <c r="BA107" s="11"/>
      <c r="BB107" s="11"/>
      <c r="BC107" s="11"/>
      <c r="BD107" s="11"/>
      <c r="BE107" s="11"/>
      <c r="BF107" s="11"/>
      <c r="BG107" s="11"/>
      <c r="IV107" s="27"/>
    </row>
    <row r="108" spans="5:256" ht="12.75">
      <c r="E108">
        <v>19</v>
      </c>
      <c r="AA108" s="11"/>
      <c r="AB108" s="11"/>
      <c r="AC108" s="11"/>
      <c r="AD108" s="11"/>
      <c r="AE108" s="11"/>
      <c r="AP108" s="15"/>
      <c r="AQ108" s="11"/>
      <c r="AR108" s="11"/>
      <c r="AS108" s="11"/>
      <c r="AT108" s="11"/>
      <c r="AU108" s="11"/>
      <c r="AV108" s="11"/>
      <c r="AW108" s="11"/>
      <c r="AX108" s="11"/>
      <c r="AY108" s="11"/>
      <c r="AZ108" s="11"/>
      <c r="BA108" s="11"/>
      <c r="BB108" s="11"/>
      <c r="BC108" s="11"/>
      <c r="BD108" s="11"/>
      <c r="BE108" s="11"/>
      <c r="BF108" s="11"/>
      <c r="BG108" s="11"/>
      <c r="IV108" s="27"/>
    </row>
    <row r="109" spans="5:256" ht="12.75">
      <c r="E109">
        <v>20</v>
      </c>
      <c r="AA109" s="11"/>
      <c r="AB109" s="11"/>
      <c r="AC109" s="11"/>
      <c r="AD109" s="11"/>
      <c r="AE109" s="11"/>
      <c r="AP109" s="15"/>
      <c r="AQ109" s="11"/>
      <c r="AR109" s="11"/>
      <c r="AS109" s="11"/>
      <c r="AT109" s="11"/>
      <c r="AU109" s="11"/>
      <c r="AV109" s="11"/>
      <c r="AW109" s="11"/>
      <c r="AX109" s="11"/>
      <c r="AY109" s="11"/>
      <c r="AZ109" s="11"/>
      <c r="BA109" s="11"/>
      <c r="BB109" s="11"/>
      <c r="BC109" s="11"/>
      <c r="BD109" s="11"/>
      <c r="BE109" s="11"/>
      <c r="BF109" s="11"/>
      <c r="BG109" s="11"/>
      <c r="IV109" s="27"/>
    </row>
    <row r="110" spans="5:256" ht="12.75">
      <c r="E110">
        <v>21</v>
      </c>
      <c r="AA110" s="11"/>
      <c r="AB110" s="11"/>
      <c r="AC110" s="11"/>
      <c r="AD110" s="11"/>
      <c r="AE110" s="11"/>
      <c r="AP110" s="15"/>
      <c r="AQ110" s="11"/>
      <c r="AR110" s="11"/>
      <c r="AS110" s="11"/>
      <c r="AT110" s="11"/>
      <c r="AU110" s="11"/>
      <c r="AV110" s="11"/>
      <c r="AW110" s="11"/>
      <c r="AX110" s="11"/>
      <c r="AY110" s="11"/>
      <c r="AZ110" s="11"/>
      <c r="BA110" s="11"/>
      <c r="BB110" s="11"/>
      <c r="BC110" s="11"/>
      <c r="BD110" s="11"/>
      <c r="BE110" s="11"/>
      <c r="BF110" s="11"/>
      <c r="BG110" s="11"/>
      <c r="IC110" s="35">
        <f>-K28</f>
        <v>-2890</v>
      </c>
      <c r="IJ110" s="36" t="s">
        <v>9</v>
      </c>
      <c r="IK110" s="36" t="s">
        <v>8</v>
      </c>
      <c r="IO110" s="36" t="s">
        <v>6</v>
      </c>
      <c r="IP110" s="36" t="s">
        <v>5</v>
      </c>
      <c r="IQ110" s="36" t="s">
        <v>4</v>
      </c>
      <c r="IR110" s="36" t="s">
        <v>3</v>
      </c>
      <c r="IS110" s="36" t="s">
        <v>10</v>
      </c>
      <c r="IT110" s="36" t="s">
        <v>14</v>
      </c>
      <c r="IU110" s="36" t="s">
        <v>11</v>
      </c>
      <c r="IV110" s="36" t="s">
        <v>15</v>
      </c>
    </row>
    <row r="111" spans="5:256" ht="12.75">
      <c r="E111">
        <v>22</v>
      </c>
      <c r="AA111" s="11"/>
      <c r="AB111" s="11"/>
      <c r="AC111" s="11"/>
      <c r="AD111" s="11"/>
      <c r="AE111" s="11"/>
      <c r="AP111" s="15"/>
      <c r="AQ111" s="11"/>
      <c r="AR111" s="11"/>
      <c r="AS111" s="11"/>
      <c r="AT111" s="11"/>
      <c r="AU111" s="11"/>
      <c r="AV111" s="11"/>
      <c r="AW111" s="11"/>
      <c r="AX111" s="11"/>
      <c r="AY111" s="11"/>
      <c r="AZ111" s="11"/>
      <c r="BA111" s="11"/>
      <c r="BB111" s="11"/>
      <c r="BC111" s="11"/>
      <c r="BD111" s="11"/>
      <c r="BE111" s="11"/>
      <c r="BF111" s="11"/>
      <c r="BG111" s="11"/>
      <c r="IB111" s="35">
        <f>+$K$35</f>
        <v>524.7</v>
      </c>
      <c r="IC111" s="24">
        <f aca="true" t="shared" si="1" ref="IC111:IC142">+IF($K$31&gt;=E90,IB111,0)</f>
        <v>524.7</v>
      </c>
      <c r="IJ111" s="37">
        <v>1</v>
      </c>
      <c r="IK111" s="37">
        <v>1</v>
      </c>
      <c r="IO111" s="37">
        <v>1</v>
      </c>
      <c r="IP111" s="37">
        <v>1</v>
      </c>
      <c r="IQ111" s="37">
        <v>1</v>
      </c>
      <c r="IR111" s="37">
        <v>1</v>
      </c>
      <c r="IS111" s="37">
        <f aca="true" t="shared" si="2" ref="IS111:IS133">+IF($K$28&lt;451,IR111,IF($K$28&lt;801,IQ111,IF($K$28&lt;1201,IP111,IF($K$28&lt;2001,IO111,IF($K$28&lt;3001,IK111,IJ111)))))</f>
        <v>1</v>
      </c>
      <c r="IT111" s="37">
        <f>+IF(IS111=0,"",IS111)</f>
        <v>1</v>
      </c>
      <c r="IU111" s="37">
        <f aca="true" t="shared" si="3" ref="IU111:IU142">IF(IS111=0,"",IF($K$31&lt;13,CEILING(ROUND(PMT($IO$104/12,$K$31,-$K$28),2),$IO$106),IF($K$31&lt;19,CEILING(ROUND(PMT($IP$104/12,$K$31,-$K$28),2),$IP$106),IF($K$31&lt;25,CEILING(ROUND(PMT($IQ$104/12,$K$31,-$K$28),2),$IQ$106),CEILING(ROUND(PMT($IR$104/12,$K$31,-$K$28),2),$IR$106)))))</f>
        <v>524.7</v>
      </c>
      <c r="IV111" s="37">
        <v>1</v>
      </c>
    </row>
    <row r="112" spans="5:256" ht="12.75">
      <c r="E112">
        <v>23</v>
      </c>
      <c r="AA112" s="11"/>
      <c r="AB112" s="11"/>
      <c r="AC112" s="11"/>
      <c r="AD112" s="11"/>
      <c r="AE112" s="11"/>
      <c r="AP112" s="15"/>
      <c r="AQ112" s="11"/>
      <c r="AR112" s="11"/>
      <c r="AS112" s="11"/>
      <c r="AT112" s="11"/>
      <c r="AU112" s="11"/>
      <c r="AV112" s="11"/>
      <c r="AW112" s="11"/>
      <c r="AX112" s="11"/>
      <c r="AY112" s="11"/>
      <c r="AZ112" s="11"/>
      <c r="BA112" s="11"/>
      <c r="BB112" s="11"/>
      <c r="BC112" s="11"/>
      <c r="BD112" s="11"/>
      <c r="BE112" s="11"/>
      <c r="BF112" s="11"/>
      <c r="BG112" s="11"/>
      <c r="IB112" s="35">
        <f aca="true" t="shared" si="4" ref="IB112:IB175">+$K$35</f>
        <v>524.7</v>
      </c>
      <c r="IC112" s="24">
        <f t="shared" si="1"/>
        <v>524.7</v>
      </c>
      <c r="IJ112" s="37">
        <v>2</v>
      </c>
      <c r="IK112" s="37">
        <v>2</v>
      </c>
      <c r="IO112" s="37">
        <v>2</v>
      </c>
      <c r="IP112" s="37">
        <v>2</v>
      </c>
      <c r="IQ112" s="37">
        <v>2</v>
      </c>
      <c r="IR112" s="37">
        <v>2</v>
      </c>
      <c r="IS112" s="37">
        <f t="shared" si="2"/>
        <v>2</v>
      </c>
      <c r="IT112" s="37">
        <f aca="true" t="shared" si="5" ref="IT112:IT175">+IF(IS112=0,"",IS112)</f>
        <v>2</v>
      </c>
      <c r="IU112" s="37">
        <f t="shared" si="3"/>
        <v>524.7</v>
      </c>
      <c r="IV112" s="37">
        <v>2</v>
      </c>
    </row>
    <row r="113" spans="5:256" ht="12.75">
      <c r="E113">
        <v>24</v>
      </c>
      <c r="AA113" s="11"/>
      <c r="AB113" s="11"/>
      <c r="AC113" s="11"/>
      <c r="AD113" s="11"/>
      <c r="AE113" s="11"/>
      <c r="AP113" s="15"/>
      <c r="AQ113" s="11"/>
      <c r="AR113" s="11"/>
      <c r="AS113" s="11"/>
      <c r="AT113" s="11"/>
      <c r="AU113" s="11"/>
      <c r="AV113" s="11"/>
      <c r="AW113" s="11"/>
      <c r="AX113" s="11"/>
      <c r="AY113" s="11"/>
      <c r="AZ113" s="11"/>
      <c r="BA113" s="11"/>
      <c r="BB113" s="11"/>
      <c r="BC113" s="11"/>
      <c r="BD113" s="11"/>
      <c r="BE113" s="11"/>
      <c r="BF113" s="11"/>
      <c r="BG113" s="11"/>
      <c r="IB113" s="35">
        <f t="shared" si="4"/>
        <v>524.7</v>
      </c>
      <c r="IC113" s="24">
        <f t="shared" si="1"/>
        <v>524.7</v>
      </c>
      <c r="IJ113" s="37">
        <v>3</v>
      </c>
      <c r="IK113" s="37">
        <v>3</v>
      </c>
      <c r="IO113" s="37">
        <v>3</v>
      </c>
      <c r="IP113" s="37">
        <v>3</v>
      </c>
      <c r="IQ113" s="37">
        <v>3</v>
      </c>
      <c r="IR113" s="37">
        <v>3</v>
      </c>
      <c r="IS113" s="37">
        <f t="shared" si="2"/>
        <v>3</v>
      </c>
      <c r="IT113" s="37">
        <f t="shared" si="5"/>
        <v>3</v>
      </c>
      <c r="IU113" s="37">
        <f t="shared" si="3"/>
        <v>524.7</v>
      </c>
      <c r="IV113" s="37">
        <v>3</v>
      </c>
    </row>
    <row r="114" spans="5:256" ht="12.75">
      <c r="E114">
        <v>25</v>
      </c>
      <c r="AA114" s="11"/>
      <c r="AB114" s="11"/>
      <c r="AC114" s="11"/>
      <c r="AD114" s="11"/>
      <c r="AE114" s="11"/>
      <c r="AP114" s="15"/>
      <c r="AQ114" s="11"/>
      <c r="AR114" s="11"/>
      <c r="AS114" s="11"/>
      <c r="AT114" s="11"/>
      <c r="AU114" s="11"/>
      <c r="AV114" s="11"/>
      <c r="AW114" s="11"/>
      <c r="AX114" s="11"/>
      <c r="AY114" s="11"/>
      <c r="AZ114" s="11"/>
      <c r="BA114" s="11"/>
      <c r="BB114" s="11"/>
      <c r="BC114" s="11"/>
      <c r="BD114" s="11"/>
      <c r="BE114" s="11"/>
      <c r="BF114" s="11"/>
      <c r="BG114" s="11"/>
      <c r="IB114" s="35">
        <f t="shared" si="4"/>
        <v>524.7</v>
      </c>
      <c r="IC114" s="24">
        <f t="shared" si="1"/>
        <v>524.7</v>
      </c>
      <c r="IJ114" s="37">
        <v>4</v>
      </c>
      <c r="IK114" s="37">
        <v>4</v>
      </c>
      <c r="IO114" s="37">
        <v>4</v>
      </c>
      <c r="IP114" s="37">
        <v>4</v>
      </c>
      <c r="IQ114" s="37">
        <v>4</v>
      </c>
      <c r="IR114" s="37">
        <v>4</v>
      </c>
      <c r="IS114" s="37">
        <f t="shared" si="2"/>
        <v>4</v>
      </c>
      <c r="IT114" s="37">
        <f t="shared" si="5"/>
        <v>4</v>
      </c>
      <c r="IU114" s="37">
        <f t="shared" si="3"/>
        <v>524.7</v>
      </c>
      <c r="IV114" s="37">
        <v>4</v>
      </c>
    </row>
    <row r="115" spans="5:256" ht="12.75">
      <c r="E115">
        <v>26</v>
      </c>
      <c r="AA115" s="11"/>
      <c r="AB115" s="11"/>
      <c r="AC115" s="11"/>
      <c r="AD115" s="11"/>
      <c r="AE115" s="11"/>
      <c r="AP115" s="15"/>
      <c r="AQ115" s="11"/>
      <c r="AR115" s="11"/>
      <c r="AS115" s="11"/>
      <c r="AT115" s="11"/>
      <c r="AU115" s="11"/>
      <c r="AV115" s="11"/>
      <c r="AW115" s="11"/>
      <c r="AX115" s="11"/>
      <c r="AY115" s="11"/>
      <c r="AZ115" s="11"/>
      <c r="BA115" s="11"/>
      <c r="BB115" s="11"/>
      <c r="BC115" s="11"/>
      <c r="BD115" s="11"/>
      <c r="BE115" s="11"/>
      <c r="BF115" s="11"/>
      <c r="BG115" s="11"/>
      <c r="IB115" s="35">
        <f t="shared" si="4"/>
        <v>524.7</v>
      </c>
      <c r="IC115" s="24">
        <f t="shared" si="1"/>
        <v>524.7</v>
      </c>
      <c r="IJ115" s="37">
        <v>5</v>
      </c>
      <c r="IK115" s="37">
        <v>5</v>
      </c>
      <c r="IO115" s="37">
        <v>5</v>
      </c>
      <c r="IP115" s="37">
        <v>5</v>
      </c>
      <c r="IQ115" s="37">
        <v>5</v>
      </c>
      <c r="IR115" s="37">
        <v>5</v>
      </c>
      <c r="IS115" s="37">
        <f t="shared" si="2"/>
        <v>5</v>
      </c>
      <c r="IT115" s="37">
        <f t="shared" si="5"/>
        <v>5</v>
      </c>
      <c r="IU115" s="37">
        <f t="shared" si="3"/>
        <v>524.7</v>
      </c>
      <c r="IV115" s="37">
        <v>5</v>
      </c>
    </row>
    <row r="116" spans="5:256" ht="12.75">
      <c r="E116">
        <v>27</v>
      </c>
      <c r="AA116" s="11"/>
      <c r="AB116" s="11"/>
      <c r="AC116" s="11"/>
      <c r="AD116" s="11"/>
      <c r="AE116" s="11"/>
      <c r="AP116" s="15"/>
      <c r="AQ116" s="11"/>
      <c r="AR116" s="11"/>
      <c r="AS116" s="11"/>
      <c r="AT116" s="11"/>
      <c r="AU116" s="11"/>
      <c r="AV116" s="11"/>
      <c r="AW116" s="11"/>
      <c r="AX116" s="11"/>
      <c r="AY116" s="11"/>
      <c r="AZ116" s="11"/>
      <c r="BA116" s="11"/>
      <c r="BB116" s="11"/>
      <c r="BC116" s="11"/>
      <c r="BD116" s="11"/>
      <c r="BE116" s="11"/>
      <c r="BF116" s="11"/>
      <c r="BG116" s="11"/>
      <c r="IB116" s="35">
        <f t="shared" si="4"/>
        <v>524.7</v>
      </c>
      <c r="IC116" s="24">
        <f t="shared" si="1"/>
        <v>524.7</v>
      </c>
      <c r="IJ116" s="37">
        <v>6</v>
      </c>
      <c r="IK116" s="37">
        <v>6</v>
      </c>
      <c r="IO116" s="37">
        <v>6</v>
      </c>
      <c r="IP116" s="37">
        <v>6</v>
      </c>
      <c r="IQ116" s="37">
        <v>6</v>
      </c>
      <c r="IR116" s="37">
        <v>6</v>
      </c>
      <c r="IS116" s="37">
        <f t="shared" si="2"/>
        <v>6</v>
      </c>
      <c r="IT116" s="37">
        <f t="shared" si="5"/>
        <v>6</v>
      </c>
      <c r="IU116" s="37">
        <f t="shared" si="3"/>
        <v>524.7</v>
      </c>
      <c r="IV116" s="37">
        <v>6</v>
      </c>
    </row>
    <row r="117" spans="5:256" ht="12.75">
      <c r="E117">
        <v>28</v>
      </c>
      <c r="AA117" s="11"/>
      <c r="AB117" s="11"/>
      <c r="AC117" s="11"/>
      <c r="AD117" s="11"/>
      <c r="AE117" s="11"/>
      <c r="AP117" s="15"/>
      <c r="AQ117" s="11"/>
      <c r="AR117" s="11"/>
      <c r="AS117" s="11"/>
      <c r="AT117" s="11"/>
      <c r="AU117" s="11"/>
      <c r="AV117" s="11"/>
      <c r="AW117" s="11"/>
      <c r="AX117" s="11"/>
      <c r="AY117" s="11"/>
      <c r="AZ117" s="11"/>
      <c r="BA117" s="11"/>
      <c r="BB117" s="11"/>
      <c r="BC117" s="11"/>
      <c r="BD117" s="11"/>
      <c r="BE117" s="11"/>
      <c r="BF117" s="11"/>
      <c r="BG117" s="11"/>
      <c r="IB117" s="35">
        <f t="shared" si="4"/>
        <v>524.7</v>
      </c>
      <c r="IC117" s="24">
        <f t="shared" si="1"/>
        <v>0</v>
      </c>
      <c r="IJ117" s="37">
        <v>7</v>
      </c>
      <c r="IK117" s="37">
        <v>7</v>
      </c>
      <c r="IO117" s="37">
        <v>7</v>
      </c>
      <c r="IP117" s="37">
        <v>7</v>
      </c>
      <c r="IQ117" s="37">
        <v>7</v>
      </c>
      <c r="IR117" s="37">
        <v>7</v>
      </c>
      <c r="IS117" s="37">
        <f t="shared" si="2"/>
        <v>7</v>
      </c>
      <c r="IT117" s="37">
        <f t="shared" si="5"/>
        <v>7</v>
      </c>
      <c r="IU117" s="37">
        <f t="shared" si="3"/>
        <v>524.7</v>
      </c>
      <c r="IV117" s="37">
        <v>7</v>
      </c>
    </row>
    <row r="118" spans="5:256" ht="12.75">
      <c r="E118">
        <v>29</v>
      </c>
      <c r="AA118" s="11"/>
      <c r="AB118" s="11"/>
      <c r="AC118" s="11"/>
      <c r="AD118" s="11"/>
      <c r="AE118" s="11"/>
      <c r="AP118" s="15"/>
      <c r="AQ118" s="11"/>
      <c r="AR118" s="11"/>
      <c r="AS118" s="11"/>
      <c r="AT118" s="11"/>
      <c r="AU118" s="11"/>
      <c r="AV118" s="11"/>
      <c r="AW118" s="11"/>
      <c r="AX118" s="11"/>
      <c r="AY118" s="11"/>
      <c r="AZ118" s="11"/>
      <c r="BA118" s="11"/>
      <c r="BB118" s="11"/>
      <c r="BC118" s="11"/>
      <c r="BD118" s="11"/>
      <c r="BE118" s="11"/>
      <c r="BF118" s="11"/>
      <c r="BG118" s="11"/>
      <c r="IB118" s="35">
        <f t="shared" si="4"/>
        <v>524.7</v>
      </c>
      <c r="IC118" s="24">
        <f t="shared" si="1"/>
        <v>0</v>
      </c>
      <c r="IJ118" s="37">
        <v>8</v>
      </c>
      <c r="IK118" s="37">
        <v>8</v>
      </c>
      <c r="IO118" s="37">
        <v>8</v>
      </c>
      <c r="IP118" s="37">
        <v>8</v>
      </c>
      <c r="IQ118" s="37">
        <v>8</v>
      </c>
      <c r="IR118" s="37">
        <v>8</v>
      </c>
      <c r="IS118" s="37">
        <f t="shared" si="2"/>
        <v>8</v>
      </c>
      <c r="IT118" s="37">
        <f t="shared" si="5"/>
        <v>8</v>
      </c>
      <c r="IU118" s="37">
        <f t="shared" si="3"/>
        <v>524.7</v>
      </c>
      <c r="IV118" s="37">
        <v>8</v>
      </c>
    </row>
    <row r="119" spans="5:256" ht="12.75">
      <c r="E119">
        <v>30</v>
      </c>
      <c r="AA119" s="11"/>
      <c r="AB119" s="11"/>
      <c r="AC119" s="11"/>
      <c r="AD119" s="11"/>
      <c r="AE119" s="11"/>
      <c r="AP119" s="15"/>
      <c r="AQ119" s="11"/>
      <c r="AR119" s="11"/>
      <c r="AS119" s="11"/>
      <c r="AT119" s="11"/>
      <c r="AU119" s="11"/>
      <c r="AV119" s="11"/>
      <c r="AW119" s="11"/>
      <c r="AX119" s="11"/>
      <c r="AY119" s="11"/>
      <c r="AZ119" s="11"/>
      <c r="BA119" s="11"/>
      <c r="BB119" s="11"/>
      <c r="BC119" s="11"/>
      <c r="BD119" s="11"/>
      <c r="BE119" s="11"/>
      <c r="BF119" s="11"/>
      <c r="BG119" s="11"/>
      <c r="IB119" s="35">
        <f t="shared" si="4"/>
        <v>524.7</v>
      </c>
      <c r="IC119" s="24">
        <f t="shared" si="1"/>
        <v>0</v>
      </c>
      <c r="IJ119" s="37">
        <v>9</v>
      </c>
      <c r="IK119" s="37">
        <v>9</v>
      </c>
      <c r="IO119" s="37">
        <v>9</v>
      </c>
      <c r="IP119" s="37">
        <v>9</v>
      </c>
      <c r="IQ119" s="37">
        <v>9</v>
      </c>
      <c r="IR119" s="37">
        <v>9</v>
      </c>
      <c r="IS119" s="37">
        <f t="shared" si="2"/>
        <v>9</v>
      </c>
      <c r="IT119" s="37">
        <f t="shared" si="5"/>
        <v>9</v>
      </c>
      <c r="IU119" s="37">
        <f t="shared" si="3"/>
        <v>524.7</v>
      </c>
      <c r="IV119" s="37">
        <v>9</v>
      </c>
    </row>
    <row r="120" spans="5:256" ht="12.75">
      <c r="E120">
        <v>31</v>
      </c>
      <c r="AA120" s="11"/>
      <c r="AB120" s="11"/>
      <c r="AC120" s="11"/>
      <c r="AD120" s="11"/>
      <c r="AE120" s="11"/>
      <c r="AP120" s="15"/>
      <c r="AQ120" s="11"/>
      <c r="AR120" s="11"/>
      <c r="AS120" s="11"/>
      <c r="AT120" s="11"/>
      <c r="AU120" s="11"/>
      <c r="AV120" s="11"/>
      <c r="AW120" s="11"/>
      <c r="AX120" s="11"/>
      <c r="AY120" s="11"/>
      <c r="AZ120" s="11"/>
      <c r="BA120" s="11"/>
      <c r="BB120" s="11"/>
      <c r="BC120" s="11"/>
      <c r="BD120" s="11"/>
      <c r="BE120" s="11"/>
      <c r="BF120" s="11"/>
      <c r="BG120" s="11"/>
      <c r="IB120" s="35">
        <f t="shared" si="4"/>
        <v>524.7</v>
      </c>
      <c r="IC120" s="24">
        <f t="shared" si="1"/>
        <v>0</v>
      </c>
      <c r="IJ120" s="37">
        <v>10</v>
      </c>
      <c r="IK120" s="37">
        <v>10</v>
      </c>
      <c r="IO120" s="37">
        <v>10</v>
      </c>
      <c r="IP120" s="37">
        <v>10</v>
      </c>
      <c r="IQ120" s="37">
        <v>10</v>
      </c>
      <c r="IR120" s="37">
        <v>10</v>
      </c>
      <c r="IS120" s="37">
        <f t="shared" si="2"/>
        <v>10</v>
      </c>
      <c r="IT120" s="37">
        <f t="shared" si="5"/>
        <v>10</v>
      </c>
      <c r="IU120" s="37">
        <f t="shared" si="3"/>
        <v>524.7</v>
      </c>
      <c r="IV120" s="37">
        <v>10</v>
      </c>
    </row>
    <row r="121" spans="5:256" ht="12.75">
      <c r="E121">
        <v>32</v>
      </c>
      <c r="AA121" s="11"/>
      <c r="AB121" s="11"/>
      <c r="AC121" s="11"/>
      <c r="AD121" s="11"/>
      <c r="AE121" s="11"/>
      <c r="AP121" s="15"/>
      <c r="AQ121" s="11"/>
      <c r="AR121" s="11"/>
      <c r="AS121" s="11"/>
      <c r="AT121" s="11"/>
      <c r="AU121" s="11"/>
      <c r="AV121" s="11"/>
      <c r="AW121" s="11"/>
      <c r="AX121" s="11"/>
      <c r="AY121" s="11"/>
      <c r="AZ121" s="11"/>
      <c r="BA121" s="11"/>
      <c r="BB121" s="11"/>
      <c r="BC121" s="11"/>
      <c r="BD121" s="11"/>
      <c r="BE121" s="11"/>
      <c r="BF121" s="11"/>
      <c r="BG121" s="11"/>
      <c r="IB121" s="35">
        <f t="shared" si="4"/>
        <v>524.7</v>
      </c>
      <c r="IC121" s="24">
        <f t="shared" si="1"/>
        <v>0</v>
      </c>
      <c r="IJ121" s="37">
        <v>11</v>
      </c>
      <c r="IK121" s="37">
        <v>11</v>
      </c>
      <c r="IO121" s="37">
        <v>11</v>
      </c>
      <c r="IP121" s="37">
        <v>11</v>
      </c>
      <c r="IQ121" s="37">
        <v>11</v>
      </c>
      <c r="IR121" s="37">
        <v>11</v>
      </c>
      <c r="IS121" s="37">
        <f t="shared" si="2"/>
        <v>11</v>
      </c>
      <c r="IT121" s="37">
        <f t="shared" si="5"/>
        <v>11</v>
      </c>
      <c r="IU121" s="37">
        <f t="shared" si="3"/>
        <v>524.7</v>
      </c>
      <c r="IV121" s="37">
        <v>11</v>
      </c>
    </row>
    <row r="122" spans="5:256" ht="12.75">
      <c r="E122">
        <v>33</v>
      </c>
      <c r="AA122" s="11"/>
      <c r="AB122" s="11"/>
      <c r="AC122" s="11"/>
      <c r="AD122" s="11"/>
      <c r="AE122" s="11"/>
      <c r="AP122" s="15"/>
      <c r="AQ122" s="11"/>
      <c r="AR122" s="11"/>
      <c r="AS122" s="11"/>
      <c r="AT122" s="11"/>
      <c r="AU122" s="11"/>
      <c r="AV122" s="11"/>
      <c r="AW122" s="11"/>
      <c r="AX122" s="11"/>
      <c r="AY122" s="11"/>
      <c r="AZ122" s="11"/>
      <c r="BA122" s="11"/>
      <c r="BB122" s="11"/>
      <c r="BC122" s="11"/>
      <c r="BD122" s="11"/>
      <c r="BE122" s="11"/>
      <c r="BF122" s="11"/>
      <c r="BG122" s="11"/>
      <c r="IB122" s="35">
        <f t="shared" si="4"/>
        <v>524.7</v>
      </c>
      <c r="IC122" s="24">
        <f t="shared" si="1"/>
        <v>0</v>
      </c>
      <c r="IJ122" s="37">
        <v>12</v>
      </c>
      <c r="IK122" s="37">
        <v>12</v>
      </c>
      <c r="IO122" s="37">
        <v>12</v>
      </c>
      <c r="IP122" s="37">
        <v>12</v>
      </c>
      <c r="IQ122" s="37">
        <v>12</v>
      </c>
      <c r="IR122" s="37">
        <v>12</v>
      </c>
      <c r="IS122" s="37">
        <f t="shared" si="2"/>
        <v>12</v>
      </c>
      <c r="IT122" s="37">
        <f t="shared" si="5"/>
        <v>12</v>
      </c>
      <c r="IU122" s="37">
        <f t="shared" si="3"/>
        <v>524.7</v>
      </c>
      <c r="IV122" s="37">
        <v>12</v>
      </c>
    </row>
    <row r="123" spans="5:256" ht="12.75">
      <c r="E123">
        <v>34</v>
      </c>
      <c r="AA123" s="11"/>
      <c r="AB123" s="11"/>
      <c r="AC123" s="11"/>
      <c r="AD123" s="11"/>
      <c r="AE123" s="11"/>
      <c r="AP123" s="15"/>
      <c r="AQ123" s="11"/>
      <c r="AR123" s="11"/>
      <c r="AS123" s="11"/>
      <c r="AT123" s="11"/>
      <c r="AU123" s="11"/>
      <c r="AV123" s="11"/>
      <c r="AW123" s="11"/>
      <c r="AX123" s="11"/>
      <c r="AY123" s="11"/>
      <c r="AZ123" s="11"/>
      <c r="BA123" s="11"/>
      <c r="BB123" s="11"/>
      <c r="BC123" s="11"/>
      <c r="BD123" s="11"/>
      <c r="BE123" s="11"/>
      <c r="BF123" s="11"/>
      <c r="BG123" s="11"/>
      <c r="IB123" s="35">
        <f t="shared" si="4"/>
        <v>524.7</v>
      </c>
      <c r="IC123" s="24">
        <f t="shared" si="1"/>
        <v>0</v>
      </c>
      <c r="IJ123" s="37">
        <v>13</v>
      </c>
      <c r="IK123" s="37">
        <v>13</v>
      </c>
      <c r="IO123" s="37">
        <v>13</v>
      </c>
      <c r="IP123" s="37">
        <v>13</v>
      </c>
      <c r="IQ123" s="37">
        <v>13</v>
      </c>
      <c r="IR123" s="37"/>
      <c r="IS123" s="37">
        <f t="shared" si="2"/>
        <v>13</v>
      </c>
      <c r="IT123" s="37">
        <f t="shared" si="5"/>
        <v>13</v>
      </c>
      <c r="IU123" s="37">
        <f t="shared" si="3"/>
        <v>524.7</v>
      </c>
      <c r="IV123" s="37">
        <v>13</v>
      </c>
    </row>
    <row r="124" spans="5:256" ht="12.75">
      <c r="E124">
        <v>35</v>
      </c>
      <c r="AA124" s="11"/>
      <c r="AB124" s="11"/>
      <c r="AC124" s="11"/>
      <c r="AD124" s="11"/>
      <c r="AE124" s="11"/>
      <c r="AP124" s="15"/>
      <c r="AQ124" s="11"/>
      <c r="AR124" s="11"/>
      <c r="AS124" s="11"/>
      <c r="AT124" s="11"/>
      <c r="AU124" s="11"/>
      <c r="AV124" s="11"/>
      <c r="AW124" s="11"/>
      <c r="AX124" s="11"/>
      <c r="AY124" s="11"/>
      <c r="AZ124" s="11"/>
      <c r="BA124" s="11"/>
      <c r="BB124" s="11"/>
      <c r="BC124" s="11"/>
      <c r="BD124" s="11"/>
      <c r="BE124" s="11"/>
      <c r="BF124" s="11"/>
      <c r="BG124" s="11"/>
      <c r="IB124" s="35">
        <f t="shared" si="4"/>
        <v>524.7</v>
      </c>
      <c r="IC124" s="24">
        <f t="shared" si="1"/>
        <v>0</v>
      </c>
      <c r="IJ124" s="37">
        <v>14</v>
      </c>
      <c r="IK124" s="37">
        <v>14</v>
      </c>
      <c r="IO124" s="37">
        <v>14</v>
      </c>
      <c r="IP124" s="37">
        <v>14</v>
      </c>
      <c r="IQ124" s="37">
        <v>14</v>
      </c>
      <c r="IR124" s="37"/>
      <c r="IS124" s="37">
        <f t="shared" si="2"/>
        <v>14</v>
      </c>
      <c r="IT124" s="37">
        <f t="shared" si="5"/>
        <v>14</v>
      </c>
      <c r="IU124" s="37">
        <f t="shared" si="3"/>
        <v>524.7</v>
      </c>
      <c r="IV124" s="37">
        <v>14</v>
      </c>
    </row>
    <row r="125" spans="5:256" ht="12.75">
      <c r="E125">
        <v>36</v>
      </c>
      <c r="AA125" s="11"/>
      <c r="AB125" s="11"/>
      <c r="AC125" s="11"/>
      <c r="AD125" s="11"/>
      <c r="AE125" s="11"/>
      <c r="AP125" s="15"/>
      <c r="AQ125" s="11"/>
      <c r="AR125" s="11"/>
      <c r="AS125" s="11"/>
      <c r="AT125" s="11"/>
      <c r="AU125" s="11"/>
      <c r="AV125" s="11"/>
      <c r="AW125" s="11"/>
      <c r="AX125" s="11"/>
      <c r="AY125" s="11"/>
      <c r="AZ125" s="11"/>
      <c r="BA125" s="11"/>
      <c r="BB125" s="11"/>
      <c r="BC125" s="11"/>
      <c r="BD125" s="11"/>
      <c r="BE125" s="11"/>
      <c r="BF125" s="11"/>
      <c r="BG125" s="11"/>
      <c r="IB125" s="35">
        <f t="shared" si="4"/>
        <v>524.7</v>
      </c>
      <c r="IC125" s="24">
        <f t="shared" si="1"/>
        <v>0</v>
      </c>
      <c r="IJ125" s="37">
        <v>15</v>
      </c>
      <c r="IK125" s="37">
        <v>15</v>
      </c>
      <c r="IO125" s="37">
        <v>15</v>
      </c>
      <c r="IP125" s="37">
        <v>15</v>
      </c>
      <c r="IQ125" s="37">
        <v>15</v>
      </c>
      <c r="IR125" s="37"/>
      <c r="IS125" s="37">
        <f t="shared" si="2"/>
        <v>15</v>
      </c>
      <c r="IT125" s="37">
        <f t="shared" si="5"/>
        <v>15</v>
      </c>
      <c r="IU125" s="37">
        <f t="shared" si="3"/>
        <v>524.7</v>
      </c>
      <c r="IV125" s="37">
        <v>15</v>
      </c>
    </row>
    <row r="126" spans="5:256" ht="12.75">
      <c r="E126">
        <v>37</v>
      </c>
      <c r="AA126" s="11"/>
      <c r="AB126" s="11"/>
      <c r="AC126" s="11"/>
      <c r="AD126" s="11"/>
      <c r="AE126" s="11"/>
      <c r="AP126" s="15"/>
      <c r="AQ126" s="11"/>
      <c r="AR126" s="11"/>
      <c r="AS126" s="11"/>
      <c r="AT126" s="11"/>
      <c r="AU126" s="11"/>
      <c r="AV126" s="11"/>
      <c r="AW126" s="11"/>
      <c r="AX126" s="11"/>
      <c r="AY126" s="11"/>
      <c r="AZ126" s="11"/>
      <c r="BA126" s="11"/>
      <c r="BB126" s="11"/>
      <c r="BC126" s="11"/>
      <c r="BD126" s="11"/>
      <c r="BE126" s="11"/>
      <c r="BF126" s="11"/>
      <c r="BG126" s="11"/>
      <c r="IB126" s="35">
        <f t="shared" si="4"/>
        <v>524.7</v>
      </c>
      <c r="IC126" s="24">
        <f t="shared" si="1"/>
        <v>0</v>
      </c>
      <c r="IJ126" s="37">
        <v>16</v>
      </c>
      <c r="IK126" s="37">
        <v>16</v>
      </c>
      <c r="IO126" s="37">
        <v>16</v>
      </c>
      <c r="IP126" s="37">
        <v>16</v>
      </c>
      <c r="IQ126" s="37">
        <v>16</v>
      </c>
      <c r="IR126" s="37"/>
      <c r="IS126" s="37">
        <f t="shared" si="2"/>
        <v>16</v>
      </c>
      <c r="IT126" s="37">
        <f t="shared" si="5"/>
        <v>16</v>
      </c>
      <c r="IU126" s="37">
        <f t="shared" si="3"/>
        <v>524.7</v>
      </c>
      <c r="IV126" s="37">
        <v>16</v>
      </c>
    </row>
    <row r="127" spans="5:256" ht="12.75">
      <c r="E127">
        <v>38</v>
      </c>
      <c r="AA127" s="11"/>
      <c r="AB127" s="11"/>
      <c r="AC127" s="11"/>
      <c r="AD127" s="11"/>
      <c r="AE127" s="11"/>
      <c r="AP127" s="15"/>
      <c r="AQ127" s="11"/>
      <c r="AR127" s="11"/>
      <c r="AS127" s="11"/>
      <c r="AT127" s="11"/>
      <c r="AU127" s="11"/>
      <c r="AV127" s="11"/>
      <c r="AW127" s="11"/>
      <c r="AX127" s="11"/>
      <c r="AY127" s="11"/>
      <c r="AZ127" s="11"/>
      <c r="BA127" s="11"/>
      <c r="BB127" s="11"/>
      <c r="BC127" s="11"/>
      <c r="BD127" s="11"/>
      <c r="BE127" s="11"/>
      <c r="BF127" s="11"/>
      <c r="BG127" s="11"/>
      <c r="IB127" s="35">
        <f t="shared" si="4"/>
        <v>524.7</v>
      </c>
      <c r="IC127" s="24">
        <f t="shared" si="1"/>
        <v>0</v>
      </c>
      <c r="IJ127" s="37">
        <v>17</v>
      </c>
      <c r="IK127" s="37">
        <v>17</v>
      </c>
      <c r="IO127" s="37">
        <v>17</v>
      </c>
      <c r="IP127" s="37">
        <v>17</v>
      </c>
      <c r="IQ127" s="37">
        <v>17</v>
      </c>
      <c r="IR127" s="37"/>
      <c r="IS127" s="37">
        <f t="shared" si="2"/>
        <v>17</v>
      </c>
      <c r="IT127" s="37">
        <f t="shared" si="5"/>
        <v>17</v>
      </c>
      <c r="IU127" s="37">
        <f t="shared" si="3"/>
        <v>524.7</v>
      </c>
      <c r="IV127" s="37">
        <v>17</v>
      </c>
    </row>
    <row r="128" spans="5:256" ht="12.75">
      <c r="E128">
        <v>39</v>
      </c>
      <c r="AA128" s="11"/>
      <c r="AB128" s="11"/>
      <c r="AC128" s="11"/>
      <c r="AD128" s="11"/>
      <c r="AE128" s="11"/>
      <c r="AP128" s="15"/>
      <c r="AQ128" s="11"/>
      <c r="AR128" s="11"/>
      <c r="AS128" s="11"/>
      <c r="AT128" s="11"/>
      <c r="AU128" s="11"/>
      <c r="AV128" s="11"/>
      <c r="AW128" s="11"/>
      <c r="AX128" s="11"/>
      <c r="AY128" s="11"/>
      <c r="AZ128" s="11"/>
      <c r="BA128" s="11"/>
      <c r="BB128" s="11"/>
      <c r="BC128" s="11"/>
      <c r="BD128" s="11"/>
      <c r="BE128" s="11"/>
      <c r="BF128" s="11"/>
      <c r="BG128" s="11"/>
      <c r="IB128" s="35">
        <f t="shared" si="4"/>
        <v>524.7</v>
      </c>
      <c r="IC128" s="24">
        <f t="shared" si="1"/>
        <v>0</v>
      </c>
      <c r="IJ128" s="37">
        <v>18</v>
      </c>
      <c r="IK128" s="37">
        <v>18</v>
      </c>
      <c r="IO128" s="37">
        <v>18</v>
      </c>
      <c r="IP128" s="37">
        <v>18</v>
      </c>
      <c r="IQ128" s="37">
        <v>18</v>
      </c>
      <c r="IR128" s="37"/>
      <c r="IS128" s="37">
        <f t="shared" si="2"/>
        <v>18</v>
      </c>
      <c r="IT128" s="37">
        <f t="shared" si="5"/>
        <v>18</v>
      </c>
      <c r="IU128" s="37">
        <f t="shared" si="3"/>
        <v>524.7</v>
      </c>
      <c r="IV128" s="37">
        <v>18</v>
      </c>
    </row>
    <row r="129" spans="5:256" ht="12.75">
      <c r="E129">
        <v>40</v>
      </c>
      <c r="AA129" s="11"/>
      <c r="AB129" s="11"/>
      <c r="AC129" s="11"/>
      <c r="AD129" s="11"/>
      <c r="AE129" s="11"/>
      <c r="AP129" s="13"/>
      <c r="AQ129" s="13"/>
      <c r="AR129" s="13"/>
      <c r="AS129" s="13"/>
      <c r="AT129" s="13"/>
      <c r="AU129" s="13"/>
      <c r="AV129" s="13"/>
      <c r="AW129" s="13"/>
      <c r="AX129" s="11"/>
      <c r="AY129" s="11"/>
      <c r="AZ129" s="11"/>
      <c r="BA129" s="11"/>
      <c r="BB129" s="11"/>
      <c r="BC129" s="11"/>
      <c r="BD129" s="11"/>
      <c r="BE129" s="11"/>
      <c r="BF129" s="11"/>
      <c r="BG129" s="11"/>
      <c r="IB129" s="35">
        <f t="shared" si="4"/>
        <v>524.7</v>
      </c>
      <c r="IC129" s="24">
        <f t="shared" si="1"/>
        <v>0</v>
      </c>
      <c r="IJ129" s="37">
        <v>19</v>
      </c>
      <c r="IK129" s="37">
        <v>19</v>
      </c>
      <c r="IO129" s="37">
        <v>19</v>
      </c>
      <c r="IP129" s="37">
        <v>19</v>
      </c>
      <c r="IR129" s="37"/>
      <c r="IS129" s="37">
        <f t="shared" si="2"/>
        <v>19</v>
      </c>
      <c r="IT129" s="37">
        <f t="shared" si="5"/>
        <v>19</v>
      </c>
      <c r="IU129" s="37">
        <f t="shared" si="3"/>
        <v>524.7</v>
      </c>
      <c r="IV129" s="37">
        <v>19</v>
      </c>
    </row>
    <row r="130" spans="5:256" ht="12.75">
      <c r="E130">
        <v>41</v>
      </c>
      <c r="AA130" s="11"/>
      <c r="AB130" s="11"/>
      <c r="AC130" s="11"/>
      <c r="AD130" s="11"/>
      <c r="AE130" s="11"/>
      <c r="AP130" s="16"/>
      <c r="AQ130" s="16"/>
      <c r="AR130" s="16"/>
      <c r="AS130" s="16"/>
      <c r="AT130" s="16"/>
      <c r="AU130" s="16"/>
      <c r="AV130" s="16"/>
      <c r="AW130" s="16"/>
      <c r="AX130" s="11"/>
      <c r="AY130" s="11"/>
      <c r="AZ130" s="11"/>
      <c r="BA130" s="11"/>
      <c r="BB130" s="11"/>
      <c r="BC130" s="11"/>
      <c r="BD130" s="11"/>
      <c r="BE130" s="11"/>
      <c r="BF130" s="11"/>
      <c r="BG130" s="11"/>
      <c r="IB130" s="35">
        <f t="shared" si="4"/>
        <v>524.7</v>
      </c>
      <c r="IC130" s="24">
        <f t="shared" si="1"/>
        <v>0</v>
      </c>
      <c r="IJ130" s="37">
        <v>20</v>
      </c>
      <c r="IK130" s="37">
        <v>20</v>
      </c>
      <c r="IO130" s="37">
        <v>20</v>
      </c>
      <c r="IP130" s="37">
        <v>20</v>
      </c>
      <c r="IR130" s="37"/>
      <c r="IS130" s="37">
        <f t="shared" si="2"/>
        <v>20</v>
      </c>
      <c r="IT130" s="37">
        <f t="shared" si="5"/>
        <v>20</v>
      </c>
      <c r="IU130" s="37">
        <f t="shared" si="3"/>
        <v>524.7</v>
      </c>
      <c r="IV130" s="37">
        <v>20</v>
      </c>
    </row>
    <row r="131" spans="5:256" ht="12.75">
      <c r="E131">
        <v>42</v>
      </c>
      <c r="AA131" s="11"/>
      <c r="AB131" s="11"/>
      <c r="AC131" s="11"/>
      <c r="AD131" s="11"/>
      <c r="AE131" s="11"/>
      <c r="AF131" s="11"/>
      <c r="AG131" s="11"/>
      <c r="AH131" s="15"/>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IB131" s="35">
        <f t="shared" si="4"/>
        <v>524.7</v>
      </c>
      <c r="IC131" s="24">
        <f t="shared" si="1"/>
        <v>0</v>
      </c>
      <c r="IJ131" s="37">
        <v>21</v>
      </c>
      <c r="IK131" s="37">
        <v>21</v>
      </c>
      <c r="IO131" s="37">
        <v>21</v>
      </c>
      <c r="IP131" s="37">
        <v>21</v>
      </c>
      <c r="IR131" s="37"/>
      <c r="IS131" s="37">
        <f t="shared" si="2"/>
        <v>21</v>
      </c>
      <c r="IT131" s="37">
        <f t="shared" si="5"/>
        <v>21</v>
      </c>
      <c r="IU131" s="37">
        <f t="shared" si="3"/>
        <v>524.7</v>
      </c>
      <c r="IV131" s="37">
        <v>21</v>
      </c>
    </row>
    <row r="132" spans="5:256" ht="12.75">
      <c r="E132">
        <v>43</v>
      </c>
      <c r="AA132" s="11"/>
      <c r="AB132" s="11"/>
      <c r="AC132" s="11"/>
      <c r="AD132" s="11"/>
      <c r="AE132" s="11"/>
      <c r="AF132" s="11"/>
      <c r="AG132" s="11"/>
      <c r="AH132" s="15"/>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IB132" s="35">
        <f t="shared" si="4"/>
        <v>524.7</v>
      </c>
      <c r="IC132" s="24">
        <f t="shared" si="1"/>
        <v>0</v>
      </c>
      <c r="IJ132" s="37">
        <v>22</v>
      </c>
      <c r="IK132" s="37">
        <v>22</v>
      </c>
      <c r="IO132" s="37">
        <v>22</v>
      </c>
      <c r="IP132" s="37">
        <v>22</v>
      </c>
      <c r="IR132" s="37"/>
      <c r="IS132" s="37">
        <f t="shared" si="2"/>
        <v>22</v>
      </c>
      <c r="IT132" s="37">
        <f t="shared" si="5"/>
        <v>22</v>
      </c>
      <c r="IU132" s="37">
        <f t="shared" si="3"/>
        <v>524.7</v>
      </c>
      <c r="IV132" s="37">
        <v>22</v>
      </c>
    </row>
    <row r="133" spans="5:256" ht="12.75">
      <c r="E133">
        <v>44</v>
      </c>
      <c r="AA133" s="11"/>
      <c r="AB133" s="11"/>
      <c r="AC133" s="11"/>
      <c r="AD133" s="11"/>
      <c r="AE133" s="11"/>
      <c r="AF133" s="11"/>
      <c r="AG133" s="11"/>
      <c r="AH133" s="15"/>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IB133" s="35">
        <f t="shared" si="4"/>
        <v>524.7</v>
      </c>
      <c r="IC133" s="24">
        <f t="shared" si="1"/>
        <v>0</v>
      </c>
      <c r="IJ133" s="37">
        <v>23</v>
      </c>
      <c r="IK133" s="37">
        <v>23</v>
      </c>
      <c r="IN133" s="37"/>
      <c r="IO133" s="37">
        <v>23</v>
      </c>
      <c r="IP133" s="37">
        <v>23</v>
      </c>
      <c r="IR133" s="37"/>
      <c r="IS133" s="37">
        <f t="shared" si="2"/>
        <v>23</v>
      </c>
      <c r="IT133" s="37">
        <f t="shared" si="5"/>
        <v>23</v>
      </c>
      <c r="IU133" s="37">
        <f t="shared" si="3"/>
        <v>524.7</v>
      </c>
      <c r="IV133" s="37">
        <v>23</v>
      </c>
    </row>
    <row r="134" spans="5:256" ht="12.75">
      <c r="E134">
        <v>45</v>
      </c>
      <c r="AA134" s="11"/>
      <c r="AB134" s="11"/>
      <c r="AC134" s="11"/>
      <c r="AD134" s="11"/>
      <c r="AE134" s="11"/>
      <c r="AF134" s="11"/>
      <c r="AG134" s="11"/>
      <c r="AH134" s="15"/>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IB134" s="35">
        <f t="shared" si="4"/>
        <v>524.7</v>
      </c>
      <c r="IC134" s="24">
        <f t="shared" si="1"/>
        <v>0</v>
      </c>
      <c r="IJ134" s="37">
        <v>24</v>
      </c>
      <c r="IK134" s="37">
        <v>24</v>
      </c>
      <c r="IN134" s="37"/>
      <c r="IO134" s="37">
        <v>24</v>
      </c>
      <c r="IP134" s="37">
        <v>24</v>
      </c>
      <c r="IR134" s="37"/>
      <c r="IS134" s="37">
        <f aca="true" t="shared" si="6" ref="IS134:IS149">+IF($K$28&lt;451,IR134,IF($K$28&lt;801,IN134,IF($K$28&lt;1201,IP134,IF($K$28&lt;2001,IO134,IF($K$28&lt;3001,IK134,IJ134)))))</f>
        <v>24</v>
      </c>
      <c r="IT134" s="37">
        <f t="shared" si="5"/>
        <v>24</v>
      </c>
      <c r="IU134" s="37">
        <f t="shared" si="3"/>
        <v>524.7</v>
      </c>
      <c r="IV134" s="37">
        <v>24</v>
      </c>
    </row>
    <row r="135" spans="5:256" ht="12.75">
      <c r="E135">
        <v>46</v>
      </c>
      <c r="AA135" s="11"/>
      <c r="AB135" s="11"/>
      <c r="AC135" s="11"/>
      <c r="AD135" s="11"/>
      <c r="AE135" s="11"/>
      <c r="AF135" s="11"/>
      <c r="AG135" s="11"/>
      <c r="AH135" s="15"/>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IB135" s="35">
        <f t="shared" si="4"/>
        <v>524.7</v>
      </c>
      <c r="IC135" s="24">
        <f t="shared" si="1"/>
        <v>0</v>
      </c>
      <c r="IJ135" s="37">
        <v>25</v>
      </c>
      <c r="IK135" s="37">
        <v>25</v>
      </c>
      <c r="IN135" s="37"/>
      <c r="IO135" s="37">
        <v>25</v>
      </c>
      <c r="IP135" s="37"/>
      <c r="IR135" s="37"/>
      <c r="IS135" s="37">
        <f t="shared" si="6"/>
        <v>25</v>
      </c>
      <c r="IT135" s="37">
        <f t="shared" si="5"/>
        <v>25</v>
      </c>
      <c r="IU135" s="37">
        <f t="shared" si="3"/>
        <v>524.7</v>
      </c>
      <c r="IV135" s="37">
        <v>25</v>
      </c>
    </row>
    <row r="136" spans="5:256" ht="12.75">
      <c r="E136">
        <v>47</v>
      </c>
      <c r="AA136" s="11"/>
      <c r="AB136" s="11"/>
      <c r="AC136" s="11"/>
      <c r="AD136" s="11"/>
      <c r="AE136" s="11"/>
      <c r="AF136" s="11"/>
      <c r="AG136" s="11"/>
      <c r="AH136" s="15"/>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IB136" s="35">
        <f t="shared" si="4"/>
        <v>524.7</v>
      </c>
      <c r="IC136" s="24">
        <f t="shared" si="1"/>
        <v>0</v>
      </c>
      <c r="IJ136" s="37">
        <v>26</v>
      </c>
      <c r="IK136" s="37">
        <v>26</v>
      </c>
      <c r="IN136" s="37"/>
      <c r="IO136" s="37">
        <v>26</v>
      </c>
      <c r="IP136" s="37"/>
      <c r="IR136" s="37"/>
      <c r="IS136" s="37">
        <f t="shared" si="6"/>
        <v>26</v>
      </c>
      <c r="IT136" s="37">
        <f t="shared" si="5"/>
        <v>26</v>
      </c>
      <c r="IU136" s="37">
        <f t="shared" si="3"/>
        <v>524.7</v>
      </c>
      <c r="IV136" s="37">
        <v>26</v>
      </c>
    </row>
    <row r="137" spans="5:256" ht="12.75">
      <c r="E137">
        <v>48</v>
      </c>
      <c r="AA137" s="11"/>
      <c r="AB137" s="11"/>
      <c r="AC137" s="11"/>
      <c r="AD137" s="11"/>
      <c r="AE137" s="11"/>
      <c r="AF137" s="11"/>
      <c r="AG137" s="11"/>
      <c r="AH137" s="15"/>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IB137" s="35">
        <f t="shared" si="4"/>
        <v>524.7</v>
      </c>
      <c r="IC137" s="24">
        <f t="shared" si="1"/>
        <v>0</v>
      </c>
      <c r="IJ137" s="37">
        <v>27</v>
      </c>
      <c r="IK137" s="37">
        <v>27</v>
      </c>
      <c r="IN137" s="37"/>
      <c r="IO137" s="37">
        <v>27</v>
      </c>
      <c r="IP137" s="37"/>
      <c r="IR137" s="37"/>
      <c r="IS137" s="37">
        <f t="shared" si="6"/>
        <v>27</v>
      </c>
      <c r="IT137" s="37">
        <f t="shared" si="5"/>
        <v>27</v>
      </c>
      <c r="IU137" s="37">
        <f t="shared" si="3"/>
        <v>524.7</v>
      </c>
      <c r="IV137" s="37">
        <v>27</v>
      </c>
    </row>
    <row r="138" spans="5:256" ht="12.75">
      <c r="E138">
        <v>49</v>
      </c>
      <c r="AA138" s="11"/>
      <c r="AB138" s="11"/>
      <c r="AC138" s="11"/>
      <c r="AD138" s="11"/>
      <c r="AE138" s="11"/>
      <c r="AF138" s="11"/>
      <c r="AG138" s="11"/>
      <c r="AH138" s="15"/>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IB138" s="35">
        <f t="shared" si="4"/>
        <v>524.7</v>
      </c>
      <c r="IC138" s="24">
        <f t="shared" si="1"/>
        <v>0</v>
      </c>
      <c r="IJ138" s="37">
        <v>28</v>
      </c>
      <c r="IK138" s="37">
        <v>28</v>
      </c>
      <c r="IN138" s="37"/>
      <c r="IO138" s="37">
        <v>28</v>
      </c>
      <c r="IP138" s="37"/>
      <c r="IR138" s="37"/>
      <c r="IS138" s="37">
        <f t="shared" si="6"/>
        <v>28</v>
      </c>
      <c r="IT138" s="37">
        <f t="shared" si="5"/>
        <v>28</v>
      </c>
      <c r="IU138" s="37">
        <f t="shared" si="3"/>
        <v>524.7</v>
      </c>
      <c r="IV138" s="37">
        <v>28</v>
      </c>
    </row>
    <row r="139" spans="5:256" ht="12.75">
      <c r="E139">
        <v>50</v>
      </c>
      <c r="AA139" s="11"/>
      <c r="AB139" s="11"/>
      <c r="AC139" s="11"/>
      <c r="AD139" s="11"/>
      <c r="AE139" s="11"/>
      <c r="AF139" s="11"/>
      <c r="AG139" s="11"/>
      <c r="AH139" s="15"/>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IB139" s="35">
        <f t="shared" si="4"/>
        <v>524.7</v>
      </c>
      <c r="IC139" s="24">
        <f t="shared" si="1"/>
        <v>0</v>
      </c>
      <c r="IJ139" s="37">
        <v>29</v>
      </c>
      <c r="IK139" s="37">
        <v>29</v>
      </c>
      <c r="IN139" s="37"/>
      <c r="IO139" s="37">
        <v>29</v>
      </c>
      <c r="IP139" s="37"/>
      <c r="IR139" s="37"/>
      <c r="IS139" s="37">
        <f t="shared" si="6"/>
        <v>29</v>
      </c>
      <c r="IT139" s="37">
        <f t="shared" si="5"/>
        <v>29</v>
      </c>
      <c r="IU139" s="37">
        <f t="shared" si="3"/>
        <v>524.7</v>
      </c>
      <c r="IV139" s="37">
        <v>29</v>
      </c>
    </row>
    <row r="140" spans="5:256" ht="12.75">
      <c r="E140">
        <v>51</v>
      </c>
      <c r="AA140" s="11"/>
      <c r="AB140" s="11"/>
      <c r="AC140" s="11"/>
      <c r="AD140" s="11"/>
      <c r="AE140" s="11"/>
      <c r="AF140" s="11"/>
      <c r="AG140" s="11"/>
      <c r="AH140" s="15"/>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IB140" s="35">
        <f t="shared" si="4"/>
        <v>524.7</v>
      </c>
      <c r="IC140" s="24">
        <f t="shared" si="1"/>
        <v>0</v>
      </c>
      <c r="IJ140" s="37">
        <v>30</v>
      </c>
      <c r="IK140" s="37">
        <v>30</v>
      </c>
      <c r="IN140" s="37"/>
      <c r="IO140" s="37">
        <v>30</v>
      </c>
      <c r="IP140" s="37"/>
      <c r="IR140" s="37"/>
      <c r="IS140" s="37">
        <f t="shared" si="6"/>
        <v>30</v>
      </c>
      <c r="IT140" s="37">
        <f t="shared" si="5"/>
        <v>30</v>
      </c>
      <c r="IU140" s="37">
        <f t="shared" si="3"/>
        <v>524.7</v>
      </c>
      <c r="IV140" s="37">
        <v>30</v>
      </c>
    </row>
    <row r="141" spans="5:256" ht="12.75">
      <c r="E141">
        <v>52</v>
      </c>
      <c r="AA141" s="11"/>
      <c r="AB141" s="11"/>
      <c r="AC141" s="11"/>
      <c r="AD141" s="11"/>
      <c r="AE141" s="11"/>
      <c r="AF141" s="11"/>
      <c r="AG141" s="11"/>
      <c r="AH141" s="15"/>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IB141" s="35">
        <f t="shared" si="4"/>
        <v>524.7</v>
      </c>
      <c r="IC141" s="24">
        <f t="shared" si="1"/>
        <v>0</v>
      </c>
      <c r="IJ141" s="37">
        <v>31</v>
      </c>
      <c r="IK141" s="37">
        <v>31</v>
      </c>
      <c r="IN141" s="37"/>
      <c r="IO141" s="37">
        <v>31</v>
      </c>
      <c r="IP141" s="37"/>
      <c r="IR141" s="37"/>
      <c r="IS141" s="37">
        <f t="shared" si="6"/>
        <v>31</v>
      </c>
      <c r="IT141" s="37">
        <f t="shared" si="5"/>
        <v>31</v>
      </c>
      <c r="IU141" s="37">
        <f t="shared" si="3"/>
        <v>524.7</v>
      </c>
      <c r="IV141" s="37">
        <v>31</v>
      </c>
    </row>
    <row r="142" spans="5:256" ht="12.75">
      <c r="E142">
        <v>53</v>
      </c>
      <c r="AA142" s="11"/>
      <c r="AB142" s="11"/>
      <c r="AC142" s="11"/>
      <c r="AD142" s="11"/>
      <c r="AE142" s="11"/>
      <c r="AF142" s="11"/>
      <c r="AG142" s="11"/>
      <c r="AH142" s="15"/>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IB142" s="35">
        <f t="shared" si="4"/>
        <v>524.7</v>
      </c>
      <c r="IC142" s="24">
        <f t="shared" si="1"/>
        <v>0</v>
      </c>
      <c r="IJ142" s="37">
        <v>32</v>
      </c>
      <c r="IK142" s="37">
        <v>32</v>
      </c>
      <c r="IN142" s="37"/>
      <c r="IO142" s="37">
        <v>32</v>
      </c>
      <c r="IP142" s="37"/>
      <c r="IR142" s="37"/>
      <c r="IS142" s="37">
        <f t="shared" si="6"/>
        <v>32</v>
      </c>
      <c r="IT142" s="37">
        <f t="shared" si="5"/>
        <v>32</v>
      </c>
      <c r="IU142" s="37">
        <f t="shared" si="3"/>
        <v>524.7</v>
      </c>
      <c r="IV142" s="37">
        <v>32</v>
      </c>
    </row>
    <row r="143" spans="5:256" ht="12.75">
      <c r="E143">
        <v>54</v>
      </c>
      <c r="AA143" s="11"/>
      <c r="AB143" s="11"/>
      <c r="AC143" s="11"/>
      <c r="AD143" s="11"/>
      <c r="AE143" s="11"/>
      <c r="AF143" s="11"/>
      <c r="AG143" s="11"/>
      <c r="AH143" s="15"/>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IB143" s="35">
        <f t="shared" si="4"/>
        <v>524.7</v>
      </c>
      <c r="IC143" s="24">
        <f aca="true" t="shared" si="7" ref="IC143:IC174">+IF($K$31&gt;=E122,IB143,0)</f>
        <v>0</v>
      </c>
      <c r="IJ143" s="37">
        <v>33</v>
      </c>
      <c r="IK143" s="37">
        <v>33</v>
      </c>
      <c r="IN143" s="37"/>
      <c r="IO143" s="37">
        <v>33</v>
      </c>
      <c r="IP143" s="37"/>
      <c r="IR143" s="37"/>
      <c r="IS143" s="37">
        <f t="shared" si="6"/>
        <v>33</v>
      </c>
      <c r="IT143" s="37">
        <f t="shared" si="5"/>
        <v>33</v>
      </c>
      <c r="IU143" s="37">
        <f aca="true" t="shared" si="8" ref="IU143:IU174">IF(IS143=0,"",IF($K$31&lt;13,CEILING(ROUND(PMT($IO$104/12,$K$31,-$K$28),2),$IO$106),IF($K$31&lt;19,CEILING(ROUND(PMT($IP$104/12,$K$31,-$K$28),2),$IP$106),IF($K$31&lt;25,CEILING(ROUND(PMT($IQ$104/12,$K$31,-$K$28),2),$IQ$106),CEILING(ROUND(PMT($IR$104/12,$K$31,-$K$28),2),$IR$106)))))</f>
        <v>524.7</v>
      </c>
      <c r="IV143" s="37">
        <v>33</v>
      </c>
    </row>
    <row r="144" spans="5:256" ht="12.75">
      <c r="E144">
        <v>55</v>
      </c>
      <c r="AA144" s="11"/>
      <c r="AB144" s="11"/>
      <c r="AC144" s="11"/>
      <c r="AD144" s="11"/>
      <c r="AE144" s="11"/>
      <c r="AF144" s="11"/>
      <c r="AG144" s="11"/>
      <c r="AH144" s="15"/>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IB144" s="35">
        <f t="shared" si="4"/>
        <v>524.7</v>
      </c>
      <c r="IC144" s="24">
        <f t="shared" si="7"/>
        <v>0</v>
      </c>
      <c r="IJ144" s="37">
        <v>34</v>
      </c>
      <c r="IK144" s="37">
        <v>34</v>
      </c>
      <c r="IN144" s="37"/>
      <c r="IO144" s="37">
        <v>34</v>
      </c>
      <c r="IP144" s="37"/>
      <c r="IR144" s="37"/>
      <c r="IS144" s="37">
        <f t="shared" si="6"/>
        <v>34</v>
      </c>
      <c r="IT144" s="37">
        <f t="shared" si="5"/>
        <v>34</v>
      </c>
      <c r="IU144" s="37">
        <f t="shared" si="8"/>
        <v>524.7</v>
      </c>
      <c r="IV144" s="37">
        <v>34</v>
      </c>
    </row>
    <row r="145" spans="5:256" ht="12.75">
      <c r="E145">
        <v>56</v>
      </c>
      <c r="AA145" s="11"/>
      <c r="AB145" s="11"/>
      <c r="AC145" s="11"/>
      <c r="AD145" s="11"/>
      <c r="AE145" s="11"/>
      <c r="AF145" s="11"/>
      <c r="AG145" s="11"/>
      <c r="AH145" s="15"/>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IB145" s="35">
        <f t="shared" si="4"/>
        <v>524.7</v>
      </c>
      <c r="IC145" s="24">
        <f t="shared" si="7"/>
        <v>0</v>
      </c>
      <c r="IJ145" s="37">
        <v>35</v>
      </c>
      <c r="IK145" s="37">
        <v>35</v>
      </c>
      <c r="IN145" s="37"/>
      <c r="IO145" s="37">
        <v>35</v>
      </c>
      <c r="IP145" s="37"/>
      <c r="IR145" s="37"/>
      <c r="IS145" s="37">
        <f t="shared" si="6"/>
        <v>35</v>
      </c>
      <c r="IT145" s="37">
        <f t="shared" si="5"/>
        <v>35</v>
      </c>
      <c r="IU145" s="37">
        <f t="shared" si="8"/>
        <v>524.7</v>
      </c>
      <c r="IV145" s="37">
        <v>35</v>
      </c>
    </row>
    <row r="146" spans="5:256" ht="12.75">
      <c r="E146">
        <v>57</v>
      </c>
      <c r="AA146" s="11"/>
      <c r="AB146" s="11"/>
      <c r="AC146" s="11"/>
      <c r="AD146" s="11"/>
      <c r="AE146" s="11"/>
      <c r="AF146" s="11"/>
      <c r="AG146" s="11"/>
      <c r="AH146" s="15"/>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IB146" s="35">
        <f t="shared" si="4"/>
        <v>524.7</v>
      </c>
      <c r="IC146" s="24">
        <f t="shared" si="7"/>
        <v>0</v>
      </c>
      <c r="IJ146" s="37">
        <v>36</v>
      </c>
      <c r="IK146" s="37">
        <v>36</v>
      </c>
      <c r="IN146" s="37"/>
      <c r="IO146" s="37">
        <v>36</v>
      </c>
      <c r="IP146" s="37"/>
      <c r="IR146" s="37"/>
      <c r="IS146" s="37">
        <f t="shared" si="6"/>
        <v>36</v>
      </c>
      <c r="IT146" s="37">
        <f t="shared" si="5"/>
        <v>36</v>
      </c>
      <c r="IU146" s="37">
        <f t="shared" si="8"/>
        <v>524.7</v>
      </c>
      <c r="IV146" s="37">
        <v>36</v>
      </c>
    </row>
    <row r="147" spans="5:256" ht="12.75">
      <c r="E147">
        <v>58</v>
      </c>
      <c r="AA147" s="11"/>
      <c r="AB147" s="11"/>
      <c r="AC147" s="11"/>
      <c r="AD147" s="11"/>
      <c r="AE147" s="11"/>
      <c r="AF147" s="11"/>
      <c r="AG147" s="11"/>
      <c r="AH147" s="15"/>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IB147" s="35">
        <f t="shared" si="4"/>
        <v>524.7</v>
      </c>
      <c r="IC147" s="24">
        <f t="shared" si="7"/>
        <v>0</v>
      </c>
      <c r="IJ147" s="37">
        <v>37</v>
      </c>
      <c r="IK147" s="37">
        <v>37</v>
      </c>
      <c r="IN147" s="37"/>
      <c r="IO147" s="37"/>
      <c r="IP147" s="37"/>
      <c r="IR147" s="37"/>
      <c r="IS147" s="37">
        <f t="shared" si="6"/>
        <v>37</v>
      </c>
      <c r="IT147" s="37">
        <f t="shared" si="5"/>
        <v>37</v>
      </c>
      <c r="IU147" s="37">
        <f t="shared" si="8"/>
        <v>524.7</v>
      </c>
      <c r="IV147" s="37">
        <v>37</v>
      </c>
    </row>
    <row r="148" spans="5:256" ht="12.75">
      <c r="E148">
        <v>59</v>
      </c>
      <c r="AA148" s="11"/>
      <c r="AB148" s="11"/>
      <c r="AC148" s="11"/>
      <c r="AD148" s="11"/>
      <c r="AE148" s="11"/>
      <c r="AF148" s="11"/>
      <c r="AG148" s="11"/>
      <c r="AH148" s="15"/>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IB148" s="35">
        <f t="shared" si="4"/>
        <v>524.7</v>
      </c>
      <c r="IC148" s="24">
        <f t="shared" si="7"/>
        <v>0</v>
      </c>
      <c r="IJ148" s="37">
        <v>38</v>
      </c>
      <c r="IK148" s="37">
        <v>38</v>
      </c>
      <c r="IN148" s="37"/>
      <c r="IO148" s="37"/>
      <c r="IP148" s="37"/>
      <c r="IR148" s="37"/>
      <c r="IS148" s="37">
        <f t="shared" si="6"/>
        <v>38</v>
      </c>
      <c r="IT148" s="37">
        <f t="shared" si="5"/>
        <v>38</v>
      </c>
      <c r="IU148" s="37">
        <f t="shared" si="8"/>
        <v>524.7</v>
      </c>
      <c r="IV148" s="37">
        <v>38</v>
      </c>
    </row>
    <row r="149" spans="5:256" ht="12.75">
      <c r="E149">
        <v>60</v>
      </c>
      <c r="AA149" s="11"/>
      <c r="AB149" s="11"/>
      <c r="AC149" s="11"/>
      <c r="AD149" s="11"/>
      <c r="AE149" s="11"/>
      <c r="AF149" s="11"/>
      <c r="AG149" s="11"/>
      <c r="AH149" s="15"/>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IB149" s="35">
        <f t="shared" si="4"/>
        <v>524.7</v>
      </c>
      <c r="IC149" s="24">
        <f t="shared" si="7"/>
        <v>0</v>
      </c>
      <c r="IJ149" s="37">
        <v>39</v>
      </c>
      <c r="IK149" s="37">
        <v>39</v>
      </c>
      <c r="IN149" s="37"/>
      <c r="IO149" s="37"/>
      <c r="IP149" s="37"/>
      <c r="IR149" s="37"/>
      <c r="IS149" s="37">
        <f t="shared" si="6"/>
        <v>39</v>
      </c>
      <c r="IT149" s="37">
        <f t="shared" si="5"/>
        <v>39</v>
      </c>
      <c r="IU149" s="37">
        <f t="shared" si="8"/>
        <v>524.7</v>
      </c>
      <c r="IV149" s="37">
        <v>39</v>
      </c>
    </row>
    <row r="150" spans="5:256" ht="12.75">
      <c r="E150">
        <v>61</v>
      </c>
      <c r="AA150" s="11"/>
      <c r="AB150" s="11"/>
      <c r="AC150" s="11"/>
      <c r="AD150" s="11"/>
      <c r="AE150" s="11"/>
      <c r="AF150" s="11"/>
      <c r="AG150" s="11"/>
      <c r="AH150" s="15"/>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IB150" s="35">
        <f t="shared" si="4"/>
        <v>524.7</v>
      </c>
      <c r="IC150" s="24">
        <f t="shared" si="7"/>
        <v>0</v>
      </c>
      <c r="IJ150" s="37">
        <v>40</v>
      </c>
      <c r="IK150" s="37">
        <v>40</v>
      </c>
      <c r="IL150" s="37"/>
      <c r="IM150" s="37"/>
      <c r="IN150" s="37"/>
      <c r="IR150" s="37"/>
      <c r="IS150" s="37">
        <f aca="true" t="shared" si="9" ref="IS150:IS170">+IF($K$28&lt;451,IR150,IF($K$28&lt;801,IN150,IF($K$28&lt;1201,IM150,IF($K$28&lt;2001,IL150,IF($K$28&lt;3001,IK150,IJ150)))))</f>
        <v>40</v>
      </c>
      <c r="IT150" s="37">
        <f t="shared" si="5"/>
        <v>40</v>
      </c>
      <c r="IU150" s="37">
        <f t="shared" si="8"/>
        <v>524.7</v>
      </c>
      <c r="IV150" s="37">
        <v>40</v>
      </c>
    </row>
    <row r="151" spans="5:256" ht="12.75">
      <c r="E151">
        <v>62</v>
      </c>
      <c r="AA151" s="11"/>
      <c r="AB151" s="11"/>
      <c r="AC151" s="11"/>
      <c r="AD151" s="11"/>
      <c r="AE151" s="11"/>
      <c r="AF151" s="11"/>
      <c r="AG151" s="11"/>
      <c r="AH151" s="15"/>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IB151" s="35">
        <f t="shared" si="4"/>
        <v>524.7</v>
      </c>
      <c r="IC151" s="24">
        <f t="shared" si="7"/>
        <v>0</v>
      </c>
      <c r="IJ151" s="37">
        <v>41</v>
      </c>
      <c r="IK151" s="37">
        <v>41</v>
      </c>
      <c r="IL151" s="37"/>
      <c r="IM151" s="37"/>
      <c r="IN151" s="37"/>
      <c r="IR151" s="37"/>
      <c r="IS151" s="37">
        <f t="shared" si="9"/>
        <v>41</v>
      </c>
      <c r="IT151" s="37">
        <f t="shared" si="5"/>
        <v>41</v>
      </c>
      <c r="IU151" s="37">
        <f t="shared" si="8"/>
        <v>524.7</v>
      </c>
      <c r="IV151" s="37">
        <v>41</v>
      </c>
    </row>
    <row r="152" spans="5:256" ht="12.75">
      <c r="E152">
        <v>63</v>
      </c>
      <c r="AA152" s="11"/>
      <c r="AB152" s="11"/>
      <c r="AC152" s="11"/>
      <c r="AD152" s="11"/>
      <c r="AE152" s="11"/>
      <c r="AF152" s="11"/>
      <c r="AG152" s="11"/>
      <c r="AH152" s="15"/>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IB152" s="35">
        <f t="shared" si="4"/>
        <v>524.7</v>
      </c>
      <c r="IC152" s="24">
        <f t="shared" si="7"/>
        <v>0</v>
      </c>
      <c r="IJ152" s="37">
        <v>42</v>
      </c>
      <c r="IK152" s="37">
        <v>42</v>
      </c>
      <c r="IL152" s="37"/>
      <c r="IM152" s="37"/>
      <c r="IN152" s="37"/>
      <c r="IR152" s="37"/>
      <c r="IS152" s="37">
        <f t="shared" si="9"/>
        <v>42</v>
      </c>
      <c r="IT152" s="37">
        <f t="shared" si="5"/>
        <v>42</v>
      </c>
      <c r="IU152" s="37">
        <f t="shared" si="8"/>
        <v>524.7</v>
      </c>
      <c r="IV152" s="37">
        <v>42</v>
      </c>
    </row>
    <row r="153" spans="5:256" ht="12.75">
      <c r="E153">
        <v>64</v>
      </c>
      <c r="AA153" s="11"/>
      <c r="AB153" s="11"/>
      <c r="AC153" s="11"/>
      <c r="AD153" s="11"/>
      <c r="AE153" s="11"/>
      <c r="AF153" s="11"/>
      <c r="AG153" s="11"/>
      <c r="AH153" s="15"/>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IB153" s="35">
        <f t="shared" si="4"/>
        <v>524.7</v>
      </c>
      <c r="IC153" s="24">
        <f t="shared" si="7"/>
        <v>0</v>
      </c>
      <c r="IJ153" s="37">
        <v>43</v>
      </c>
      <c r="IK153" s="37">
        <v>43</v>
      </c>
      <c r="IL153" s="37"/>
      <c r="IM153" s="37"/>
      <c r="IN153" s="37"/>
      <c r="IR153" s="37"/>
      <c r="IS153" s="37">
        <f t="shared" si="9"/>
        <v>43</v>
      </c>
      <c r="IT153" s="37">
        <f t="shared" si="5"/>
        <v>43</v>
      </c>
      <c r="IU153" s="37">
        <f t="shared" si="8"/>
        <v>524.7</v>
      </c>
      <c r="IV153" s="37">
        <v>43</v>
      </c>
    </row>
    <row r="154" spans="5:256" ht="12.75">
      <c r="E154">
        <v>65</v>
      </c>
      <c r="AA154" s="11"/>
      <c r="AB154" s="11"/>
      <c r="AC154" s="11"/>
      <c r="AD154" s="11"/>
      <c r="AE154" s="11"/>
      <c r="AF154" s="11"/>
      <c r="AG154" s="11"/>
      <c r="AH154" s="15"/>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IB154" s="35">
        <f t="shared" si="4"/>
        <v>524.7</v>
      </c>
      <c r="IC154" s="24">
        <f t="shared" si="7"/>
        <v>0</v>
      </c>
      <c r="IJ154" s="37">
        <v>44</v>
      </c>
      <c r="IK154" s="37">
        <v>44</v>
      </c>
      <c r="IL154" s="37"/>
      <c r="IM154" s="37"/>
      <c r="IN154" s="37"/>
      <c r="IR154" s="37"/>
      <c r="IS154" s="37">
        <f t="shared" si="9"/>
        <v>44</v>
      </c>
      <c r="IT154" s="37">
        <f t="shared" si="5"/>
        <v>44</v>
      </c>
      <c r="IU154" s="37">
        <f t="shared" si="8"/>
        <v>524.7</v>
      </c>
      <c r="IV154" s="37">
        <v>44</v>
      </c>
    </row>
    <row r="155" spans="5:256" ht="12.75">
      <c r="E155">
        <v>66</v>
      </c>
      <c r="AA155" s="11"/>
      <c r="AB155" s="11"/>
      <c r="AC155" s="11"/>
      <c r="AD155" s="11"/>
      <c r="AE155" s="11"/>
      <c r="AF155" s="11"/>
      <c r="AG155" s="11"/>
      <c r="AH155" s="15"/>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IB155" s="35">
        <f t="shared" si="4"/>
        <v>524.7</v>
      </c>
      <c r="IC155" s="24">
        <f t="shared" si="7"/>
        <v>0</v>
      </c>
      <c r="IJ155" s="37">
        <v>45</v>
      </c>
      <c r="IK155" s="37">
        <v>45</v>
      </c>
      <c r="IL155" s="37"/>
      <c r="IM155" s="37"/>
      <c r="IN155" s="37"/>
      <c r="IR155" s="37"/>
      <c r="IS155" s="37">
        <f t="shared" si="9"/>
        <v>45</v>
      </c>
      <c r="IT155" s="37">
        <f t="shared" si="5"/>
        <v>45</v>
      </c>
      <c r="IU155" s="37">
        <f t="shared" si="8"/>
        <v>524.7</v>
      </c>
      <c r="IV155" s="37">
        <v>45</v>
      </c>
    </row>
    <row r="156" spans="5:256" ht="12.75">
      <c r="E156">
        <v>67</v>
      </c>
      <c r="AA156" s="11"/>
      <c r="AB156" s="11"/>
      <c r="AC156" s="11"/>
      <c r="AD156" s="11"/>
      <c r="AE156" s="11"/>
      <c r="AF156" s="11"/>
      <c r="AG156" s="11"/>
      <c r="AH156" s="15"/>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IB156" s="35">
        <f t="shared" si="4"/>
        <v>524.7</v>
      </c>
      <c r="IC156" s="24">
        <f t="shared" si="7"/>
        <v>0</v>
      </c>
      <c r="IJ156" s="37">
        <v>46</v>
      </c>
      <c r="IK156" s="37">
        <v>46</v>
      </c>
      <c r="IL156" s="37"/>
      <c r="IM156" s="37"/>
      <c r="IN156" s="37"/>
      <c r="IR156" s="37"/>
      <c r="IS156" s="37">
        <f t="shared" si="9"/>
        <v>46</v>
      </c>
      <c r="IT156" s="37">
        <f t="shared" si="5"/>
        <v>46</v>
      </c>
      <c r="IU156" s="37">
        <f t="shared" si="8"/>
        <v>524.7</v>
      </c>
      <c r="IV156" s="37">
        <v>46</v>
      </c>
    </row>
    <row r="157" spans="5:256" ht="12.75">
      <c r="E157">
        <v>68</v>
      </c>
      <c r="AA157" s="11"/>
      <c r="AB157" s="11"/>
      <c r="AC157" s="11"/>
      <c r="AD157" s="11"/>
      <c r="AE157" s="11"/>
      <c r="AF157" s="11"/>
      <c r="AG157" s="11"/>
      <c r="AH157" s="15"/>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IB157" s="35">
        <f t="shared" si="4"/>
        <v>524.7</v>
      </c>
      <c r="IC157" s="24">
        <f t="shared" si="7"/>
        <v>0</v>
      </c>
      <c r="IJ157" s="37">
        <v>47</v>
      </c>
      <c r="IK157" s="37">
        <v>47</v>
      </c>
      <c r="IL157" s="37"/>
      <c r="IM157" s="37"/>
      <c r="IN157" s="37"/>
      <c r="IR157" s="37"/>
      <c r="IS157" s="37">
        <f t="shared" si="9"/>
        <v>47</v>
      </c>
      <c r="IT157" s="37">
        <f t="shared" si="5"/>
        <v>47</v>
      </c>
      <c r="IU157" s="37">
        <f t="shared" si="8"/>
        <v>524.7</v>
      </c>
      <c r="IV157" s="37">
        <v>47</v>
      </c>
    </row>
    <row r="158" spans="5:256" ht="12.75">
      <c r="E158">
        <v>69</v>
      </c>
      <c r="AA158" s="11"/>
      <c r="AB158" s="11"/>
      <c r="AC158" s="11"/>
      <c r="AD158" s="11"/>
      <c r="AE158" s="11"/>
      <c r="AF158" s="11"/>
      <c r="AG158" s="11"/>
      <c r="AH158" s="15"/>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IB158" s="35">
        <f t="shared" si="4"/>
        <v>524.7</v>
      </c>
      <c r="IC158" s="24">
        <f t="shared" si="7"/>
        <v>0</v>
      </c>
      <c r="IJ158" s="37">
        <v>48</v>
      </c>
      <c r="IK158" s="37">
        <v>48</v>
      </c>
      <c r="IL158" s="37"/>
      <c r="IM158" s="37"/>
      <c r="IN158" s="37"/>
      <c r="IR158" s="37"/>
      <c r="IS158" s="37">
        <f t="shared" si="9"/>
        <v>48</v>
      </c>
      <c r="IT158" s="37">
        <f t="shared" si="5"/>
        <v>48</v>
      </c>
      <c r="IU158" s="37">
        <f t="shared" si="8"/>
        <v>524.7</v>
      </c>
      <c r="IV158" s="37">
        <v>48</v>
      </c>
    </row>
    <row r="159" spans="5:256" ht="12.75">
      <c r="E159">
        <v>70</v>
      </c>
      <c r="AF159" s="4"/>
      <c r="AG159" s="4"/>
      <c r="AH159" s="5"/>
      <c r="AI159" s="4"/>
      <c r="AJ159" s="4"/>
      <c r="AK159" s="4"/>
      <c r="AL159" s="4"/>
      <c r="AM159" s="4"/>
      <c r="AN159" s="4"/>
      <c r="AO159" s="4"/>
      <c r="AP159" s="4"/>
      <c r="AQ159" s="4"/>
      <c r="AR159" s="1"/>
      <c r="AS159" s="1"/>
      <c r="AT159" s="1"/>
      <c r="AU159" s="1"/>
      <c r="AV159" s="1"/>
      <c r="AW159" s="1"/>
      <c r="IB159" s="35">
        <f t="shared" si="4"/>
        <v>524.7</v>
      </c>
      <c r="IC159" s="24">
        <f t="shared" si="7"/>
        <v>0</v>
      </c>
      <c r="IJ159" s="37">
        <v>49</v>
      </c>
      <c r="IK159" s="37"/>
      <c r="IL159" s="37"/>
      <c r="IM159" s="37"/>
      <c r="IN159" s="37"/>
      <c r="IR159" s="37"/>
      <c r="IS159" s="37">
        <f t="shared" si="9"/>
        <v>0</v>
      </c>
      <c r="IT159" s="37">
        <f t="shared" si="5"/>
      </c>
      <c r="IU159" s="37">
        <f t="shared" si="8"/>
      </c>
      <c r="IV159" s="37">
        <v>49</v>
      </c>
    </row>
    <row r="160" spans="5:256" ht="12.75">
      <c r="E160">
        <v>71</v>
      </c>
      <c r="AF160" s="4"/>
      <c r="AG160" s="4"/>
      <c r="AH160" s="5"/>
      <c r="AI160" s="4"/>
      <c r="AJ160" s="4"/>
      <c r="AK160" s="4"/>
      <c r="AL160" s="4"/>
      <c r="AM160" s="4"/>
      <c r="AN160" s="4"/>
      <c r="AO160" s="4"/>
      <c r="AP160" s="4"/>
      <c r="AQ160" s="4"/>
      <c r="IB160" s="35">
        <f t="shared" si="4"/>
        <v>524.7</v>
      </c>
      <c r="IC160" s="24">
        <f t="shared" si="7"/>
        <v>0</v>
      </c>
      <c r="IJ160" s="37">
        <v>50</v>
      </c>
      <c r="IK160" s="37"/>
      <c r="IL160" s="37"/>
      <c r="IM160" s="37"/>
      <c r="IN160" s="37"/>
      <c r="IR160" s="37"/>
      <c r="IS160" s="37">
        <f t="shared" si="9"/>
        <v>0</v>
      </c>
      <c r="IT160" s="37">
        <f t="shared" si="5"/>
      </c>
      <c r="IU160" s="37">
        <f t="shared" si="8"/>
      </c>
      <c r="IV160" s="37">
        <v>50</v>
      </c>
    </row>
    <row r="161" spans="5:256" ht="12.75">
      <c r="E161">
        <v>72</v>
      </c>
      <c r="AF161" s="4"/>
      <c r="AG161" s="4"/>
      <c r="AH161" s="5"/>
      <c r="AI161" s="4"/>
      <c r="AJ161" s="4"/>
      <c r="AK161" s="4"/>
      <c r="AL161" s="4"/>
      <c r="AM161" s="4"/>
      <c r="AN161" s="4"/>
      <c r="AO161" s="4"/>
      <c r="AP161" s="4"/>
      <c r="AQ161" s="4"/>
      <c r="IB161" s="35">
        <f t="shared" si="4"/>
        <v>524.7</v>
      </c>
      <c r="IC161" s="24">
        <f t="shared" si="7"/>
        <v>0</v>
      </c>
      <c r="IJ161" s="37">
        <v>51</v>
      </c>
      <c r="IK161" s="37"/>
      <c r="IL161" s="37"/>
      <c r="IM161" s="37"/>
      <c r="IN161" s="37"/>
      <c r="IR161" s="37"/>
      <c r="IS161" s="37">
        <f t="shared" si="9"/>
        <v>0</v>
      </c>
      <c r="IT161" s="37">
        <f t="shared" si="5"/>
      </c>
      <c r="IU161" s="37">
        <f t="shared" si="8"/>
      </c>
      <c r="IV161" s="37">
        <v>51</v>
      </c>
    </row>
    <row r="162" spans="32:256" ht="12.75">
      <c r="AF162" s="4"/>
      <c r="AG162" s="4"/>
      <c r="AH162" s="5"/>
      <c r="AI162" s="4"/>
      <c r="AJ162" s="4"/>
      <c r="AK162" s="4"/>
      <c r="AL162" s="4"/>
      <c r="AM162" s="4"/>
      <c r="AN162" s="4"/>
      <c r="AO162" s="4"/>
      <c r="AP162" s="4"/>
      <c r="AQ162" s="4"/>
      <c r="IB162" s="35">
        <f t="shared" si="4"/>
        <v>524.7</v>
      </c>
      <c r="IC162" s="24">
        <f t="shared" si="7"/>
        <v>0</v>
      </c>
      <c r="IJ162" s="37">
        <v>52</v>
      </c>
      <c r="IK162" s="37"/>
      <c r="IL162" s="37"/>
      <c r="IM162" s="37"/>
      <c r="IN162" s="37"/>
      <c r="IR162" s="37"/>
      <c r="IS162" s="37">
        <f t="shared" si="9"/>
        <v>0</v>
      </c>
      <c r="IT162" s="37">
        <f t="shared" si="5"/>
      </c>
      <c r="IU162" s="37">
        <f t="shared" si="8"/>
      </c>
      <c r="IV162" s="37">
        <v>52</v>
      </c>
    </row>
    <row r="163" spans="32:256" ht="12.75">
      <c r="AF163" s="4"/>
      <c r="AG163" s="4"/>
      <c r="AH163" s="5"/>
      <c r="AI163" s="4"/>
      <c r="AJ163" s="4"/>
      <c r="AK163" s="4"/>
      <c r="AL163" s="4"/>
      <c r="AM163" s="4"/>
      <c r="AN163" s="4"/>
      <c r="AO163" s="4"/>
      <c r="AP163" s="4"/>
      <c r="AQ163" s="4"/>
      <c r="IB163" s="35">
        <f t="shared" si="4"/>
        <v>524.7</v>
      </c>
      <c r="IC163" s="24">
        <f t="shared" si="7"/>
        <v>0</v>
      </c>
      <c r="IJ163" s="37">
        <v>53</v>
      </c>
      <c r="IK163" s="37"/>
      <c r="IL163" s="37"/>
      <c r="IM163" s="37"/>
      <c r="IN163" s="37"/>
      <c r="IR163" s="37"/>
      <c r="IS163" s="37">
        <f t="shared" si="9"/>
        <v>0</v>
      </c>
      <c r="IT163" s="37">
        <f t="shared" si="5"/>
      </c>
      <c r="IU163" s="37">
        <f t="shared" si="8"/>
      </c>
      <c r="IV163" s="37">
        <v>53</v>
      </c>
    </row>
    <row r="164" spans="32:256" ht="12.75">
      <c r="AF164" s="4"/>
      <c r="AG164" s="4"/>
      <c r="AH164" s="5"/>
      <c r="AI164" s="4"/>
      <c r="AJ164" s="4"/>
      <c r="AK164" s="4"/>
      <c r="AL164" s="4"/>
      <c r="AM164" s="4"/>
      <c r="AN164" s="4"/>
      <c r="AO164" s="4"/>
      <c r="AP164" s="4"/>
      <c r="AQ164" s="4"/>
      <c r="IB164" s="35">
        <f t="shared" si="4"/>
        <v>524.7</v>
      </c>
      <c r="IC164" s="24">
        <f t="shared" si="7"/>
        <v>0</v>
      </c>
      <c r="IJ164" s="37">
        <v>54</v>
      </c>
      <c r="IK164" s="37"/>
      <c r="IL164" s="37"/>
      <c r="IM164" s="37"/>
      <c r="IN164" s="37"/>
      <c r="IR164" s="37"/>
      <c r="IS164" s="37">
        <f t="shared" si="9"/>
        <v>0</v>
      </c>
      <c r="IT164" s="37">
        <f t="shared" si="5"/>
      </c>
      <c r="IU164" s="37">
        <f t="shared" si="8"/>
      </c>
      <c r="IV164" s="37">
        <v>54</v>
      </c>
    </row>
    <row r="165" spans="32:256" ht="12.75">
      <c r="AF165" s="4"/>
      <c r="AG165" s="4"/>
      <c r="AH165" s="5"/>
      <c r="AI165" s="4"/>
      <c r="AJ165" s="4"/>
      <c r="AK165" s="4"/>
      <c r="AL165" s="4"/>
      <c r="AM165" s="4"/>
      <c r="AN165" s="4"/>
      <c r="AO165" s="4"/>
      <c r="AP165" s="4"/>
      <c r="AQ165" s="4"/>
      <c r="IB165" s="35">
        <f t="shared" si="4"/>
        <v>524.7</v>
      </c>
      <c r="IC165" s="24">
        <f t="shared" si="7"/>
        <v>0</v>
      </c>
      <c r="IJ165" s="37">
        <v>55</v>
      </c>
      <c r="IK165" s="37"/>
      <c r="IL165" s="37"/>
      <c r="IM165" s="37"/>
      <c r="IN165" s="37"/>
      <c r="IR165" s="37"/>
      <c r="IS165" s="37">
        <f t="shared" si="9"/>
        <v>0</v>
      </c>
      <c r="IT165" s="37">
        <f t="shared" si="5"/>
      </c>
      <c r="IU165" s="37">
        <f t="shared" si="8"/>
      </c>
      <c r="IV165" s="37">
        <v>55</v>
      </c>
    </row>
    <row r="166" spans="32:256" ht="12.75">
      <c r="AF166" s="4"/>
      <c r="AG166" s="4"/>
      <c r="AH166" s="5"/>
      <c r="AI166" s="4"/>
      <c r="AJ166" s="4"/>
      <c r="AK166" s="4"/>
      <c r="AL166" s="4"/>
      <c r="AM166" s="4"/>
      <c r="AN166" s="4"/>
      <c r="AO166" s="4"/>
      <c r="AP166" s="4"/>
      <c r="AQ166" s="4"/>
      <c r="IB166" s="35">
        <f t="shared" si="4"/>
        <v>524.7</v>
      </c>
      <c r="IC166" s="24">
        <f t="shared" si="7"/>
        <v>0</v>
      </c>
      <c r="IJ166" s="37">
        <v>56</v>
      </c>
      <c r="IK166" s="37"/>
      <c r="IL166" s="37"/>
      <c r="IM166" s="37"/>
      <c r="IN166" s="37"/>
      <c r="IR166" s="37"/>
      <c r="IS166" s="37">
        <f t="shared" si="9"/>
        <v>0</v>
      </c>
      <c r="IT166" s="37">
        <f t="shared" si="5"/>
      </c>
      <c r="IU166" s="37">
        <f t="shared" si="8"/>
      </c>
      <c r="IV166" s="37">
        <v>56</v>
      </c>
    </row>
    <row r="167" spans="32:256" ht="12.75">
      <c r="AF167" s="4"/>
      <c r="AG167" s="4"/>
      <c r="AH167" s="5"/>
      <c r="AI167" s="4"/>
      <c r="AJ167" s="4"/>
      <c r="AK167" s="4"/>
      <c r="AL167" s="4"/>
      <c r="AM167" s="4"/>
      <c r="AN167" s="4"/>
      <c r="AO167" s="4"/>
      <c r="AP167" s="4"/>
      <c r="AQ167" s="4"/>
      <c r="IB167" s="35">
        <f t="shared" si="4"/>
        <v>524.7</v>
      </c>
      <c r="IC167" s="24">
        <f t="shared" si="7"/>
        <v>0</v>
      </c>
      <c r="IJ167" s="37">
        <v>57</v>
      </c>
      <c r="IK167" s="37"/>
      <c r="IL167" s="37"/>
      <c r="IM167" s="37"/>
      <c r="IN167" s="37"/>
      <c r="IR167" s="37"/>
      <c r="IS167" s="37">
        <f t="shared" si="9"/>
        <v>0</v>
      </c>
      <c r="IT167" s="37">
        <f t="shared" si="5"/>
      </c>
      <c r="IU167" s="37">
        <f t="shared" si="8"/>
      </c>
      <c r="IV167" s="37">
        <v>57</v>
      </c>
    </row>
    <row r="168" spans="32:256" ht="12.75">
      <c r="AF168" s="4"/>
      <c r="AG168" s="4"/>
      <c r="AH168" s="5"/>
      <c r="AI168" s="4"/>
      <c r="AJ168" s="4"/>
      <c r="AK168" s="4"/>
      <c r="AL168" s="4"/>
      <c r="AM168" s="4"/>
      <c r="AN168" s="4"/>
      <c r="AO168" s="4"/>
      <c r="AP168" s="4"/>
      <c r="AQ168" s="4"/>
      <c r="IB168" s="35">
        <f t="shared" si="4"/>
        <v>524.7</v>
      </c>
      <c r="IC168" s="24">
        <f t="shared" si="7"/>
        <v>0</v>
      </c>
      <c r="IJ168" s="37">
        <v>58</v>
      </c>
      <c r="IK168" s="37"/>
      <c r="IL168" s="37"/>
      <c r="IM168" s="37"/>
      <c r="IN168" s="37"/>
      <c r="IR168" s="37"/>
      <c r="IS168" s="37">
        <f t="shared" si="9"/>
        <v>0</v>
      </c>
      <c r="IT168" s="37">
        <f t="shared" si="5"/>
      </c>
      <c r="IU168" s="37">
        <f t="shared" si="8"/>
      </c>
      <c r="IV168" s="37">
        <v>58</v>
      </c>
    </row>
    <row r="169" spans="32:256" ht="12.75">
      <c r="AF169" s="4"/>
      <c r="AG169" s="4"/>
      <c r="AH169" s="5"/>
      <c r="AI169" s="4"/>
      <c r="AJ169" s="4"/>
      <c r="AK169" s="4"/>
      <c r="AL169" s="4"/>
      <c r="AM169" s="4"/>
      <c r="AN169" s="4"/>
      <c r="AO169" s="4"/>
      <c r="AP169" s="4"/>
      <c r="AQ169" s="4"/>
      <c r="IB169" s="35">
        <f t="shared" si="4"/>
        <v>524.7</v>
      </c>
      <c r="IC169" s="24">
        <f t="shared" si="7"/>
        <v>0</v>
      </c>
      <c r="IJ169" s="37">
        <v>59</v>
      </c>
      <c r="IK169" s="29"/>
      <c r="IL169" s="29"/>
      <c r="IM169" s="29"/>
      <c r="IN169" s="29"/>
      <c r="IR169" s="38"/>
      <c r="IS169" s="37">
        <f t="shared" si="9"/>
        <v>0</v>
      </c>
      <c r="IT169" s="37">
        <f t="shared" si="5"/>
      </c>
      <c r="IU169" s="37">
        <f t="shared" si="8"/>
      </c>
      <c r="IV169" s="37">
        <v>59</v>
      </c>
    </row>
    <row r="170" spans="32:256" ht="12.75">
      <c r="AF170" s="4"/>
      <c r="AG170" s="4"/>
      <c r="AH170" s="5"/>
      <c r="AI170" s="4"/>
      <c r="AJ170" s="4"/>
      <c r="AK170" s="4"/>
      <c r="AL170" s="4"/>
      <c r="AM170" s="4"/>
      <c r="AN170" s="4"/>
      <c r="AO170" s="4"/>
      <c r="AP170" s="4"/>
      <c r="AQ170" s="4"/>
      <c r="IB170" s="35">
        <f t="shared" si="4"/>
        <v>524.7</v>
      </c>
      <c r="IC170" s="24">
        <f t="shared" si="7"/>
        <v>0</v>
      </c>
      <c r="IJ170" s="37">
        <v>60</v>
      </c>
      <c r="IK170" s="30"/>
      <c r="IL170" s="30"/>
      <c r="IM170" s="30"/>
      <c r="IN170" s="30"/>
      <c r="IR170" s="39"/>
      <c r="IS170" s="37">
        <f t="shared" si="9"/>
        <v>0</v>
      </c>
      <c r="IT170" s="37">
        <f t="shared" si="5"/>
      </c>
      <c r="IU170" s="37">
        <f t="shared" si="8"/>
      </c>
      <c r="IV170" s="37">
        <v>60</v>
      </c>
    </row>
    <row r="171" spans="32:256" ht="12.75">
      <c r="AF171" s="4"/>
      <c r="AG171" s="4"/>
      <c r="AH171" s="5"/>
      <c r="AI171" s="4"/>
      <c r="AJ171" s="4"/>
      <c r="AK171" s="4"/>
      <c r="AL171" s="4"/>
      <c r="AM171" s="4"/>
      <c r="AN171" s="4"/>
      <c r="AO171" s="4"/>
      <c r="AP171" s="4"/>
      <c r="AQ171" s="4"/>
      <c r="IB171" s="35">
        <f t="shared" si="4"/>
        <v>524.7</v>
      </c>
      <c r="IC171" s="24">
        <f t="shared" si="7"/>
        <v>0</v>
      </c>
      <c r="IS171" s="37" t="e">
        <f>+IF($K$28&lt;451,IR171,IF($K$28&lt;801,#REF!,IF($K$28&lt;1201,#REF!,IF($K$28&lt;2001,#REF!,IF($K$28&lt;3001,#REF!,#REF!)))))</f>
        <v>#REF!</v>
      </c>
      <c r="IT171" s="37" t="e">
        <f t="shared" si="5"/>
        <v>#REF!</v>
      </c>
      <c r="IU171" s="37" t="e">
        <f t="shared" si="8"/>
        <v>#REF!</v>
      </c>
      <c r="IV171" s="37">
        <v>61</v>
      </c>
    </row>
    <row r="172" spans="32:256" ht="12.75">
      <c r="AF172" s="4"/>
      <c r="AG172" s="4"/>
      <c r="AH172" s="5"/>
      <c r="AI172" s="4"/>
      <c r="AJ172" s="4"/>
      <c r="AK172" s="4"/>
      <c r="AL172" s="4"/>
      <c r="AM172" s="4"/>
      <c r="AN172" s="4"/>
      <c r="AO172" s="4"/>
      <c r="AP172" s="4"/>
      <c r="AQ172" s="4"/>
      <c r="IB172" s="35">
        <f t="shared" si="4"/>
        <v>524.7</v>
      </c>
      <c r="IC172" s="24">
        <f t="shared" si="7"/>
        <v>0</v>
      </c>
      <c r="IS172" s="37" t="e">
        <f>+IF($K$28&lt;451,IR172,IF($K$28&lt;801,#REF!,IF($K$28&lt;1201,#REF!,IF($K$28&lt;2001,#REF!,IF($K$28&lt;3001,#REF!,#REF!)))))</f>
        <v>#REF!</v>
      </c>
      <c r="IT172" s="37" t="e">
        <f t="shared" si="5"/>
        <v>#REF!</v>
      </c>
      <c r="IU172" s="37" t="e">
        <f t="shared" si="8"/>
        <v>#REF!</v>
      </c>
      <c r="IV172" s="37">
        <v>62</v>
      </c>
    </row>
    <row r="173" spans="32:256" ht="12.75">
      <c r="AF173" s="4"/>
      <c r="AG173" s="4"/>
      <c r="AH173" s="5"/>
      <c r="AI173" s="4"/>
      <c r="AJ173" s="4"/>
      <c r="AK173" s="4"/>
      <c r="AL173" s="4"/>
      <c r="AM173" s="4"/>
      <c r="AN173" s="4"/>
      <c r="AO173" s="4"/>
      <c r="AP173" s="4"/>
      <c r="AQ173" s="4"/>
      <c r="IB173" s="35">
        <f t="shared" si="4"/>
        <v>524.7</v>
      </c>
      <c r="IC173" s="24">
        <f t="shared" si="7"/>
        <v>0</v>
      </c>
      <c r="IS173" s="37" t="e">
        <f>+IF($K$28&lt;451,IR173,IF($K$28&lt;801,#REF!,IF($K$28&lt;1201,#REF!,IF($K$28&lt;2001,#REF!,IF($K$28&lt;3001,#REF!,#REF!)))))</f>
        <v>#REF!</v>
      </c>
      <c r="IT173" s="37" t="e">
        <f t="shared" si="5"/>
        <v>#REF!</v>
      </c>
      <c r="IU173" s="37" t="e">
        <f t="shared" si="8"/>
        <v>#REF!</v>
      </c>
      <c r="IV173" s="37">
        <v>63</v>
      </c>
    </row>
    <row r="174" spans="32:256" ht="12.75">
      <c r="AF174" s="4"/>
      <c r="AG174" s="4"/>
      <c r="AH174" s="5"/>
      <c r="AI174" s="4"/>
      <c r="AJ174" s="4"/>
      <c r="AK174" s="4"/>
      <c r="AL174" s="4"/>
      <c r="AM174" s="4"/>
      <c r="AN174" s="4"/>
      <c r="AO174" s="4"/>
      <c r="AP174" s="4"/>
      <c r="AQ174" s="4"/>
      <c r="IB174" s="35">
        <f t="shared" si="4"/>
        <v>524.7</v>
      </c>
      <c r="IC174" s="24">
        <f t="shared" si="7"/>
        <v>0</v>
      </c>
      <c r="IS174" s="37" t="e">
        <f>+IF($K$28&lt;451,IR174,IF($K$28&lt;801,#REF!,IF($K$28&lt;1201,#REF!,IF($K$28&lt;2001,#REF!,IF($K$28&lt;3001,#REF!,#REF!)))))</f>
        <v>#REF!</v>
      </c>
      <c r="IT174" s="37" t="e">
        <f t="shared" si="5"/>
        <v>#REF!</v>
      </c>
      <c r="IU174" s="37" t="e">
        <f t="shared" si="8"/>
        <v>#REF!</v>
      </c>
      <c r="IV174" s="37">
        <v>64</v>
      </c>
    </row>
    <row r="175" spans="32:256" ht="12.75">
      <c r="AF175" s="4"/>
      <c r="AG175" s="4"/>
      <c r="AH175" s="5"/>
      <c r="AI175" s="4"/>
      <c r="AJ175" s="4"/>
      <c r="AK175" s="4"/>
      <c r="AL175" s="4"/>
      <c r="AM175" s="4"/>
      <c r="AN175" s="4"/>
      <c r="AO175" s="4"/>
      <c r="AP175" s="4"/>
      <c r="AQ175" s="4"/>
      <c r="IB175" s="35">
        <f t="shared" si="4"/>
        <v>524.7</v>
      </c>
      <c r="IC175" s="24">
        <f aca="true" t="shared" si="10" ref="IC175:IC182">+IF($K$31&gt;=E154,IB175,0)</f>
        <v>0</v>
      </c>
      <c r="IS175" s="37" t="e">
        <f>+IF($K$28&lt;451,IR175,IF($K$28&lt;801,#REF!,IF($K$28&lt;1201,#REF!,IF($K$28&lt;2001,#REF!,IF($K$28&lt;3001,#REF!,#REF!)))))</f>
        <v>#REF!</v>
      </c>
      <c r="IT175" s="37" t="e">
        <f t="shared" si="5"/>
        <v>#REF!</v>
      </c>
      <c r="IU175" s="37" t="e">
        <f aca="true" t="shared" si="11" ref="IU175:IU182">IF(IS175=0,"",IF($K$31&lt;13,CEILING(ROUND(PMT($IO$104/12,$K$31,-$K$28),2),$IO$106),IF($K$31&lt;19,CEILING(ROUND(PMT($IP$104/12,$K$31,-$K$28),2),$IP$106),IF($K$31&lt;25,CEILING(ROUND(PMT($IQ$104/12,$K$31,-$K$28),2),$IQ$106),CEILING(ROUND(PMT($IR$104/12,$K$31,-$K$28),2),$IR$106)))))</f>
        <v>#REF!</v>
      </c>
      <c r="IV175" s="37">
        <v>65</v>
      </c>
    </row>
    <row r="176" spans="32:256" ht="12.75">
      <c r="AF176" s="4"/>
      <c r="AG176" s="4"/>
      <c r="AH176" s="5"/>
      <c r="AI176" s="4"/>
      <c r="AJ176" s="4"/>
      <c r="AK176" s="4"/>
      <c r="AL176" s="4"/>
      <c r="AM176" s="4"/>
      <c r="AN176" s="4"/>
      <c r="AO176" s="4"/>
      <c r="AP176" s="4"/>
      <c r="AQ176" s="4"/>
      <c r="IB176" s="35">
        <f aca="true" t="shared" si="12" ref="IB176:IB182">+$K$35</f>
        <v>524.7</v>
      </c>
      <c r="IC176" s="24">
        <f t="shared" si="10"/>
        <v>0</v>
      </c>
      <c r="IS176" s="37" t="e">
        <f>+IF($K$28&lt;451,IR176,IF($K$28&lt;801,#REF!,IF($K$28&lt;1201,#REF!,IF($K$28&lt;2001,#REF!,IF($K$28&lt;3001,#REF!,#REF!)))))</f>
        <v>#REF!</v>
      </c>
      <c r="IT176" s="37" t="e">
        <f aca="true" t="shared" si="13" ref="IT176:IT182">+IF(IS176=0,"",IS176)</f>
        <v>#REF!</v>
      </c>
      <c r="IU176" s="37" t="e">
        <f t="shared" si="11"/>
        <v>#REF!</v>
      </c>
      <c r="IV176" s="37">
        <v>66</v>
      </c>
    </row>
    <row r="177" spans="32:256" ht="12.75">
      <c r="AF177" s="4"/>
      <c r="AG177" s="4"/>
      <c r="AH177" s="5"/>
      <c r="AI177" s="4"/>
      <c r="AJ177" s="4"/>
      <c r="AK177" s="4"/>
      <c r="AL177" s="4"/>
      <c r="AM177" s="4"/>
      <c r="AN177" s="4"/>
      <c r="AO177" s="4"/>
      <c r="AP177" s="4"/>
      <c r="AQ177" s="4"/>
      <c r="IB177" s="35">
        <f t="shared" si="12"/>
        <v>524.7</v>
      </c>
      <c r="IC177" s="24">
        <f t="shared" si="10"/>
        <v>0</v>
      </c>
      <c r="IS177" s="37" t="e">
        <f>+IF($K$28&lt;451,IR177,IF($K$28&lt;801,#REF!,IF($K$28&lt;1201,#REF!,IF($K$28&lt;2001,#REF!,IF($K$28&lt;3001,#REF!,#REF!)))))</f>
        <v>#REF!</v>
      </c>
      <c r="IT177" s="37" t="e">
        <f t="shared" si="13"/>
        <v>#REF!</v>
      </c>
      <c r="IU177" s="37" t="e">
        <f t="shared" si="11"/>
        <v>#REF!</v>
      </c>
      <c r="IV177" s="37">
        <v>67</v>
      </c>
    </row>
    <row r="178" spans="236:256" ht="12.75">
      <c r="IB178" s="35">
        <f t="shared" si="12"/>
        <v>524.7</v>
      </c>
      <c r="IC178" s="24">
        <f t="shared" si="10"/>
        <v>0</v>
      </c>
      <c r="IS178" s="37" t="e">
        <f>+IF($K$28&lt;451,IR178,IF($K$28&lt;801,#REF!,IF($K$28&lt;1201,#REF!,IF($K$28&lt;2001,#REF!,IF($K$28&lt;3001,#REF!,#REF!)))))</f>
        <v>#REF!</v>
      </c>
      <c r="IT178" s="37" t="e">
        <f t="shared" si="13"/>
        <v>#REF!</v>
      </c>
      <c r="IU178" s="37" t="e">
        <f t="shared" si="11"/>
        <v>#REF!</v>
      </c>
      <c r="IV178" s="37">
        <v>68</v>
      </c>
    </row>
    <row r="179" spans="236:256" ht="12.75">
      <c r="IB179" s="35">
        <f t="shared" si="12"/>
        <v>524.7</v>
      </c>
      <c r="IC179" s="24">
        <f t="shared" si="10"/>
        <v>0</v>
      </c>
      <c r="IS179" s="37" t="e">
        <f>+IF($K$28&lt;451,IR179,IF($K$28&lt;801,#REF!,IF($K$28&lt;1201,#REF!,IF($K$28&lt;2001,#REF!,IF($K$28&lt;3001,#REF!,#REF!)))))</f>
        <v>#REF!</v>
      </c>
      <c r="IT179" s="37" t="e">
        <f t="shared" si="13"/>
        <v>#REF!</v>
      </c>
      <c r="IU179" s="37" t="e">
        <f t="shared" si="11"/>
        <v>#REF!</v>
      </c>
      <c r="IV179" s="37">
        <v>69</v>
      </c>
    </row>
    <row r="180" spans="236:256" ht="12.75">
      <c r="IB180" s="35">
        <f t="shared" si="12"/>
        <v>524.7</v>
      </c>
      <c r="IC180" s="24">
        <f t="shared" si="10"/>
        <v>0</v>
      </c>
      <c r="IS180" s="37" t="e">
        <f>+IF($K$28&lt;451,IR180,IF($K$28&lt;801,#REF!,IF($K$28&lt;1201,#REF!,IF($K$28&lt;2001,#REF!,IF($K$28&lt;3001,#REF!,#REF!)))))</f>
        <v>#REF!</v>
      </c>
      <c r="IT180" s="37" t="e">
        <f t="shared" si="13"/>
        <v>#REF!</v>
      </c>
      <c r="IU180" s="37" t="e">
        <f t="shared" si="11"/>
        <v>#REF!</v>
      </c>
      <c r="IV180" s="37">
        <v>70</v>
      </c>
    </row>
    <row r="181" spans="236:256" ht="12.75">
      <c r="IB181" s="35">
        <f t="shared" si="12"/>
        <v>524.7</v>
      </c>
      <c r="IC181" s="24">
        <f t="shared" si="10"/>
        <v>0</v>
      </c>
      <c r="IS181" s="37" t="e">
        <f>+IF($K$28&lt;451,IR181,IF($K$28&lt;801,#REF!,IF($K$28&lt;1201,#REF!,IF($K$28&lt;2001,#REF!,IF($K$28&lt;3001,#REF!,#REF!)))))</f>
        <v>#REF!</v>
      </c>
      <c r="IT181" s="37" t="e">
        <f t="shared" si="13"/>
        <v>#REF!</v>
      </c>
      <c r="IU181" s="37" t="e">
        <f t="shared" si="11"/>
        <v>#REF!</v>
      </c>
      <c r="IV181" s="37">
        <v>71</v>
      </c>
    </row>
    <row r="182" spans="236:256" ht="12.75">
      <c r="IB182" s="35">
        <f t="shared" si="12"/>
        <v>524.7</v>
      </c>
      <c r="IC182" s="24">
        <f t="shared" si="10"/>
        <v>0</v>
      </c>
      <c r="IS182" s="37" t="e">
        <f>+IF($K$28&lt;451,IR182,IF($K$28&lt;801,#REF!,IF($K$28&lt;1201,#REF!,IF($K$28&lt;2001,#REF!,IF($K$28&lt;3001,#REF!,#REF!)))))</f>
        <v>#REF!</v>
      </c>
      <c r="IT182" s="37" t="e">
        <f t="shared" si="13"/>
        <v>#REF!</v>
      </c>
      <c r="IU182" s="37" t="e">
        <f t="shared" si="11"/>
        <v>#REF!</v>
      </c>
      <c r="IV182" s="37">
        <v>72</v>
      </c>
    </row>
  </sheetData>
  <sheetProtection password="CEB5" sheet="1" selectLockedCells="1"/>
  <mergeCells count="6">
    <mergeCell ref="F14:L15"/>
    <mergeCell ref="F45:G46"/>
    <mergeCell ref="I44:K44"/>
    <mergeCell ref="I45:K46"/>
    <mergeCell ref="I42:K43"/>
    <mergeCell ref="G42:G43"/>
  </mergeCells>
  <dataValidations count="4">
    <dataValidation type="list" allowBlank="1" showInputMessage="1" showErrorMessage="1" sqref="IO97">
      <formula1>$AG$59:$AW$59</formula1>
    </dataValidation>
    <dataValidation type="list" allowBlank="1" showInputMessage="1" showErrorMessage="1" sqref="K31">
      <formula1>$IV$111:$IV$170</formula1>
    </dataValidation>
    <dataValidation type="list" allowBlank="1" showInputMessage="1" showErrorMessage="1" sqref="K24">
      <formula1>$K$68:$K$69</formula1>
    </dataValidation>
    <dataValidation type="list" allowBlank="1" showInputMessage="1" showErrorMessage="1" sqref="K18">
      <formula1>$N$17:$N$18</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1" tint="0.34999001026153564"/>
    <pageSetUpPr fitToPage="1"/>
  </sheetPr>
  <dimension ref="B2:I111"/>
  <sheetViews>
    <sheetView showGridLines="0" view="pageBreakPreview" zoomScale="85" zoomScaleSheetLayoutView="85" zoomScalePageLayoutView="70" workbookViewId="0" topLeftCell="A33">
      <selection activeCell="C18" sqref="C18:G18"/>
    </sheetView>
  </sheetViews>
  <sheetFormatPr defaultColWidth="9.140625" defaultRowHeight="12.75"/>
  <cols>
    <col min="1" max="1" width="9.140625" style="109" customWidth="1"/>
    <col min="2" max="2" width="52.8515625" style="109" customWidth="1"/>
    <col min="3" max="3" width="11.00390625" style="146" customWidth="1"/>
    <col min="4" max="4" width="10.00390625" style="146" customWidth="1"/>
    <col min="5" max="5" width="9.140625" style="146" customWidth="1"/>
    <col min="6" max="6" width="8.28125" style="146" customWidth="1"/>
    <col min="7" max="7" width="40.140625" style="146" customWidth="1"/>
    <col min="8" max="16384" width="9.140625" style="109" customWidth="1"/>
  </cols>
  <sheetData>
    <row r="1" ht="12"/>
    <row r="2" spans="2:7" s="106" customFormat="1" ht="15" customHeight="1">
      <c r="B2" s="308" t="s">
        <v>38</v>
      </c>
      <c r="C2" s="309"/>
      <c r="D2" s="309"/>
      <c r="E2" s="309"/>
      <c r="F2" s="309"/>
      <c r="G2" s="309"/>
    </row>
    <row r="3" spans="2:7" s="106" customFormat="1" ht="15" customHeight="1">
      <c r="B3" s="309"/>
      <c r="C3" s="309"/>
      <c r="D3" s="309"/>
      <c r="E3" s="309"/>
      <c r="F3" s="309"/>
      <c r="G3" s="309"/>
    </row>
    <row r="4" spans="2:7" s="106" customFormat="1" ht="15" customHeight="1">
      <c r="B4" s="309"/>
      <c r="C4" s="309"/>
      <c r="D4" s="309"/>
      <c r="E4" s="309"/>
      <c r="F4" s="309"/>
      <c r="G4" s="309"/>
    </row>
    <row r="5" spans="2:7" s="106" customFormat="1" ht="15" customHeight="1">
      <c r="B5" s="107"/>
      <c r="C5" s="108"/>
      <c r="D5" s="108"/>
      <c r="E5" s="108"/>
      <c r="F5" s="108"/>
      <c r="G5" s="108"/>
    </row>
    <row r="6" spans="2:7" ht="12">
      <c r="B6" s="310" t="s">
        <v>39</v>
      </c>
      <c r="C6" s="310"/>
      <c r="D6" s="310"/>
      <c r="E6" s="310"/>
      <c r="F6" s="310"/>
      <c r="G6" s="310"/>
    </row>
    <row r="7" spans="2:7" ht="12">
      <c r="B7" s="310"/>
      <c r="C7" s="310"/>
      <c r="D7" s="310"/>
      <c r="E7" s="310"/>
      <c r="F7" s="310"/>
      <c r="G7" s="310"/>
    </row>
    <row r="8" ht="12"/>
    <row r="9" spans="2:7" ht="12">
      <c r="B9" s="110"/>
      <c r="C9" s="111"/>
      <c r="D9" s="111"/>
      <c r="E9" s="111"/>
      <c r="F9" s="111"/>
      <c r="G9" s="111"/>
    </row>
    <row r="10" spans="2:7" ht="12">
      <c r="B10" s="112" t="s">
        <v>40</v>
      </c>
      <c r="C10" s="111"/>
      <c r="D10" s="111"/>
      <c r="E10" s="111"/>
      <c r="F10" s="111"/>
      <c r="G10" s="111"/>
    </row>
    <row r="11" spans="2:7" ht="12">
      <c r="B11" s="110"/>
      <c r="C11" s="111"/>
      <c r="D11" s="111"/>
      <c r="E11" s="111"/>
      <c r="F11" s="111"/>
      <c r="G11" s="111"/>
    </row>
    <row r="12" spans="2:9" ht="12">
      <c r="B12" s="113" t="s">
        <v>41</v>
      </c>
      <c r="C12" s="114" t="s">
        <v>42</v>
      </c>
      <c r="D12" s="115"/>
      <c r="E12" s="115"/>
      <c r="F12" s="115"/>
      <c r="G12" s="116"/>
      <c r="H12" s="117"/>
      <c r="I12" s="117"/>
    </row>
    <row r="13" spans="2:9" ht="12">
      <c r="B13" s="118" t="s">
        <v>43</v>
      </c>
      <c r="C13" s="119" t="s">
        <v>44</v>
      </c>
      <c r="D13" s="120"/>
      <c r="E13" s="120"/>
      <c r="F13" s="120"/>
      <c r="G13" s="121"/>
      <c r="H13" s="117"/>
      <c r="I13" s="117"/>
    </row>
    <row r="14" spans="2:9" ht="12">
      <c r="B14" s="118" t="s">
        <v>45</v>
      </c>
      <c r="C14" s="119" t="s">
        <v>46</v>
      </c>
      <c r="D14" s="120"/>
      <c r="E14" s="120"/>
      <c r="F14" s="120"/>
      <c r="G14" s="121"/>
      <c r="H14" s="117"/>
      <c r="I14" s="117"/>
    </row>
    <row r="15" spans="2:9" ht="12">
      <c r="B15" s="118" t="s">
        <v>47</v>
      </c>
      <c r="C15" s="119"/>
      <c r="D15" s="120"/>
      <c r="E15" s="120"/>
      <c r="F15" s="120"/>
      <c r="G15" s="121"/>
      <c r="H15" s="117"/>
      <c r="I15" s="117"/>
    </row>
    <row r="16" spans="2:9" ht="12">
      <c r="B16" s="118" t="s">
        <v>48</v>
      </c>
      <c r="C16" s="119" t="s">
        <v>49</v>
      </c>
      <c r="D16" s="120"/>
      <c r="E16" s="120"/>
      <c r="F16" s="120"/>
      <c r="G16" s="121"/>
      <c r="H16" s="117"/>
      <c r="I16" s="117"/>
    </row>
    <row r="17" spans="2:9" ht="12">
      <c r="B17" s="118" t="s">
        <v>50</v>
      </c>
      <c r="C17" s="119"/>
      <c r="D17" s="120"/>
      <c r="E17" s="120"/>
      <c r="F17" s="120"/>
      <c r="G17" s="121"/>
      <c r="H17" s="117"/>
      <c r="I17" s="117"/>
    </row>
    <row r="18" spans="2:7" ht="12.75" customHeight="1">
      <c r="B18" s="118" t="s">
        <v>51</v>
      </c>
      <c r="C18" s="292"/>
      <c r="D18" s="293"/>
      <c r="E18" s="293"/>
      <c r="F18" s="293"/>
      <c r="G18" s="294"/>
    </row>
    <row r="19" spans="2:7" ht="12.75" customHeight="1">
      <c r="B19" s="118" t="s">
        <v>52</v>
      </c>
      <c r="C19" s="292"/>
      <c r="D19" s="293"/>
      <c r="E19" s="293"/>
      <c r="F19" s="293"/>
      <c r="G19" s="294"/>
    </row>
    <row r="20" spans="2:7" ht="12.75" customHeight="1">
      <c r="B20" s="118" t="s">
        <v>53</v>
      </c>
      <c r="C20" s="292"/>
      <c r="D20" s="293"/>
      <c r="E20" s="293"/>
      <c r="F20" s="293"/>
      <c r="G20" s="294"/>
    </row>
    <row r="21" spans="2:7" ht="12.75" customHeight="1">
      <c r="B21" s="118" t="s">
        <v>54</v>
      </c>
      <c r="C21" s="292"/>
      <c r="D21" s="293"/>
      <c r="E21" s="293"/>
      <c r="F21" s="293"/>
      <c r="G21" s="294"/>
    </row>
    <row r="22" spans="2:7" ht="12.75" customHeight="1">
      <c r="B22" s="118" t="s">
        <v>55</v>
      </c>
      <c r="C22" s="292"/>
      <c r="D22" s="293"/>
      <c r="E22" s="293"/>
      <c r="F22" s="293"/>
      <c r="G22" s="294"/>
    </row>
    <row r="23" spans="2:7" ht="12.75" customHeight="1">
      <c r="B23" s="122" t="s">
        <v>56</v>
      </c>
      <c r="C23" s="295"/>
      <c r="D23" s="296"/>
      <c r="E23" s="296"/>
      <c r="F23" s="296"/>
      <c r="G23" s="297"/>
    </row>
    <row r="24" spans="2:7" ht="12">
      <c r="B24" s="123"/>
      <c r="C24" s="124"/>
      <c r="D24" s="124"/>
      <c r="E24" s="124"/>
      <c r="F24" s="124"/>
      <c r="G24" s="124"/>
    </row>
    <row r="25" spans="2:7" ht="12">
      <c r="B25" s="123"/>
      <c r="C25" s="124"/>
      <c r="D25" s="124"/>
      <c r="E25" s="124"/>
      <c r="F25" s="124"/>
      <c r="G25" s="124"/>
    </row>
    <row r="26" spans="2:7" ht="12">
      <c r="B26" s="111"/>
      <c r="C26" s="111"/>
      <c r="D26" s="111"/>
      <c r="E26" s="111"/>
      <c r="F26" s="111"/>
      <c r="G26" s="111"/>
    </row>
    <row r="27" spans="2:7" ht="12">
      <c r="B27" s="153" t="s">
        <v>57</v>
      </c>
      <c r="C27" s="111"/>
      <c r="D27" s="111"/>
      <c r="E27" s="111"/>
      <c r="F27" s="111"/>
      <c r="G27" s="111"/>
    </row>
    <row r="28" spans="2:7" ht="12">
      <c r="B28" s="111"/>
      <c r="C28" s="111"/>
      <c r="D28" s="111"/>
      <c r="E28" s="111"/>
      <c r="F28" s="111"/>
      <c r="G28" s="111"/>
    </row>
    <row r="29" spans="2:7" ht="12">
      <c r="B29" s="154" t="s">
        <v>58</v>
      </c>
      <c r="C29" s="125" t="s">
        <v>59</v>
      </c>
      <c r="D29" s="125"/>
      <c r="E29" s="125"/>
      <c r="F29" s="125"/>
      <c r="G29" s="116"/>
    </row>
    <row r="30" spans="2:7" ht="36">
      <c r="B30" s="155" t="s">
        <v>60</v>
      </c>
      <c r="C30" s="156">
        <f>Калкулатор!K28</f>
        <v>2890</v>
      </c>
      <c r="D30" s="120"/>
      <c r="E30" s="120"/>
      <c r="F30" s="120"/>
      <c r="G30" s="121"/>
    </row>
    <row r="31" spans="2:7" ht="54.75" customHeight="1">
      <c r="B31" s="155" t="s">
        <v>61</v>
      </c>
      <c r="C31" s="277" t="s">
        <v>62</v>
      </c>
      <c r="D31" s="277"/>
      <c r="E31" s="277"/>
      <c r="F31" s="277"/>
      <c r="G31" s="278"/>
    </row>
    <row r="32" spans="2:7" ht="12">
      <c r="B32" s="157" t="s">
        <v>63</v>
      </c>
      <c r="C32" s="158">
        <f>Калкулатор!K31</f>
        <v>6</v>
      </c>
      <c r="D32" s="120" t="s">
        <v>64</v>
      </c>
      <c r="E32" s="120"/>
      <c r="F32" s="120"/>
      <c r="G32" s="121"/>
    </row>
    <row r="33" spans="2:7" ht="12">
      <c r="B33" s="283" t="s">
        <v>65</v>
      </c>
      <c r="C33" s="300" t="s">
        <v>66</v>
      </c>
      <c r="D33" s="301"/>
      <c r="E33" s="301"/>
      <c r="F33" s="301"/>
      <c r="G33" s="302"/>
    </row>
    <row r="34" spans="2:7" ht="12">
      <c r="B34" s="283"/>
      <c r="C34" s="127" t="s">
        <v>67</v>
      </c>
      <c r="D34" s="159">
        <f>Калкулатор!K35</f>
        <v>524.7</v>
      </c>
      <c r="E34" s="128">
        <f>C32</f>
        <v>6</v>
      </c>
      <c r="F34" s="303" t="s">
        <v>68</v>
      </c>
      <c r="G34" s="304"/>
    </row>
    <row r="35" spans="2:7" s="129" customFormat="1" ht="12.75">
      <c r="B35" s="283"/>
      <c r="C35" s="305" t="s">
        <v>69</v>
      </c>
      <c r="D35" s="306"/>
      <c r="E35" s="306"/>
      <c r="F35" s="306"/>
      <c r="G35" s="307"/>
    </row>
    <row r="36" spans="2:7" ht="48">
      <c r="B36" s="155" t="s">
        <v>70</v>
      </c>
      <c r="C36" s="298">
        <f>D34*E34</f>
        <v>3148.2000000000003</v>
      </c>
      <c r="D36" s="298"/>
      <c r="E36" s="298"/>
      <c r="F36" s="298"/>
      <c r="G36" s="299"/>
    </row>
    <row r="37" spans="2:7" ht="42" customHeight="1">
      <c r="B37" s="283" t="s">
        <v>71</v>
      </c>
      <c r="C37" s="284" t="s">
        <v>72</v>
      </c>
      <c r="D37" s="285"/>
      <c r="E37" s="286"/>
      <c r="F37" s="286"/>
      <c r="G37" s="287"/>
    </row>
    <row r="38" spans="2:7" ht="42" customHeight="1">
      <c r="B38" s="283"/>
      <c r="C38" s="130" t="s">
        <v>73</v>
      </c>
      <c r="D38" s="131"/>
      <c r="E38" s="288">
        <f>Калкулатор!K20</f>
        <v>2890</v>
      </c>
      <c r="F38" s="288"/>
      <c r="G38" s="289"/>
    </row>
    <row r="39" spans="2:7" ht="54" customHeight="1">
      <c r="B39" s="155" t="s">
        <v>74</v>
      </c>
      <c r="C39" s="132" t="s">
        <v>75</v>
      </c>
      <c r="D39" s="119"/>
      <c r="E39" s="120"/>
      <c r="F39" s="120"/>
      <c r="G39" s="121"/>
    </row>
    <row r="40" spans="2:7" ht="36">
      <c r="B40" s="160" t="s">
        <v>76</v>
      </c>
      <c r="C40" s="134" t="s">
        <v>77</v>
      </c>
      <c r="D40" s="135"/>
      <c r="E40" s="135"/>
      <c r="F40" s="135"/>
      <c r="G40" s="136"/>
    </row>
    <row r="41" spans="2:7" ht="12">
      <c r="B41" s="111"/>
      <c r="C41" s="111"/>
      <c r="D41" s="111"/>
      <c r="E41" s="111"/>
      <c r="F41" s="111"/>
      <c r="G41" s="111"/>
    </row>
    <row r="42" spans="2:7" ht="12">
      <c r="B42" s="111"/>
      <c r="C42" s="111"/>
      <c r="D42" s="111"/>
      <c r="E42" s="111"/>
      <c r="F42" s="111"/>
      <c r="G42" s="111"/>
    </row>
    <row r="43" spans="2:7" ht="12">
      <c r="B43" s="111"/>
      <c r="C43" s="111"/>
      <c r="D43" s="111"/>
      <c r="E43" s="111"/>
      <c r="F43" s="111"/>
      <c r="G43" s="111"/>
    </row>
    <row r="44" spans="2:7" ht="12">
      <c r="B44" s="153" t="s">
        <v>78</v>
      </c>
      <c r="C44" s="111"/>
      <c r="D44" s="111"/>
      <c r="E44" s="111"/>
      <c r="F44" s="111"/>
      <c r="G44" s="111"/>
    </row>
    <row r="45" spans="2:7" ht="12">
      <c r="B45" s="111"/>
      <c r="C45" s="111"/>
      <c r="D45" s="111"/>
      <c r="E45" s="111"/>
      <c r="F45" s="111"/>
      <c r="G45" s="111"/>
    </row>
    <row r="46" spans="2:7" ht="36">
      <c r="B46" s="161" t="s">
        <v>79</v>
      </c>
      <c r="C46" s="114" t="s">
        <v>80</v>
      </c>
      <c r="D46" s="115"/>
      <c r="E46" s="115"/>
      <c r="F46" s="115"/>
      <c r="G46" s="162">
        <f>'Погасителен план'!E19</f>
        <v>0.30014088</v>
      </c>
    </row>
    <row r="47" spans="2:7" ht="72">
      <c r="B47" s="155" t="s">
        <v>81</v>
      </c>
      <c r="C47" s="163">
        <f>Калкулатор!K37</f>
        <v>0.3451</v>
      </c>
      <c r="D47" s="120"/>
      <c r="E47" s="120"/>
      <c r="F47" s="120"/>
      <c r="G47" s="121"/>
    </row>
    <row r="48" spans="2:7" ht="60">
      <c r="B48" s="155" t="s">
        <v>82</v>
      </c>
      <c r="C48" s="290" t="s">
        <v>162</v>
      </c>
      <c r="D48" s="290"/>
      <c r="E48" s="290"/>
      <c r="F48" s="290"/>
      <c r="G48" s="291"/>
    </row>
    <row r="49" spans="2:7" ht="26.25" customHeight="1">
      <c r="B49" s="157" t="s">
        <v>83</v>
      </c>
      <c r="C49" s="277" t="s">
        <v>84</v>
      </c>
      <c r="D49" s="277"/>
      <c r="E49" s="277"/>
      <c r="F49" s="277"/>
      <c r="G49" s="278"/>
    </row>
    <row r="50" spans="2:7" ht="36">
      <c r="B50" s="155" t="s">
        <v>85</v>
      </c>
      <c r="C50" s="119" t="s">
        <v>77</v>
      </c>
      <c r="D50" s="120"/>
      <c r="E50" s="120"/>
      <c r="F50" s="120"/>
      <c r="G50" s="121"/>
    </row>
    <row r="51" spans="2:7" ht="39.75" customHeight="1">
      <c r="B51" s="155" t="s">
        <v>86</v>
      </c>
      <c r="C51" s="119" t="s">
        <v>77</v>
      </c>
      <c r="D51" s="120"/>
      <c r="E51" s="120"/>
      <c r="F51" s="120"/>
      <c r="G51" s="121"/>
    </row>
    <row r="52" spans="2:7" ht="25.5" customHeight="1">
      <c r="B52" s="155" t="s">
        <v>87</v>
      </c>
      <c r="C52" s="277" t="s">
        <v>84</v>
      </c>
      <c r="D52" s="277"/>
      <c r="E52" s="277"/>
      <c r="F52" s="277"/>
      <c r="G52" s="278"/>
    </row>
    <row r="53" spans="2:7" ht="39.75" customHeight="1">
      <c r="B53" s="126" t="s">
        <v>88</v>
      </c>
      <c r="C53" s="277" t="s">
        <v>89</v>
      </c>
      <c r="D53" s="277"/>
      <c r="E53" s="277"/>
      <c r="F53" s="277"/>
      <c r="G53" s="278"/>
    </row>
    <row r="54" spans="2:7" ht="36">
      <c r="B54" s="126" t="s">
        <v>90</v>
      </c>
      <c r="C54" s="119" t="s">
        <v>28</v>
      </c>
      <c r="D54" s="120"/>
      <c r="E54" s="120"/>
      <c r="F54" s="120"/>
      <c r="G54" s="121"/>
    </row>
    <row r="55" spans="2:9" ht="101.25" customHeight="1">
      <c r="B55" s="133" t="s">
        <v>91</v>
      </c>
      <c r="C55" s="279" t="s">
        <v>92</v>
      </c>
      <c r="D55" s="279"/>
      <c r="E55" s="279"/>
      <c r="F55" s="279"/>
      <c r="G55" s="280"/>
      <c r="H55" s="138"/>
      <c r="I55" s="138"/>
    </row>
    <row r="56" spans="2:7" ht="12">
      <c r="B56" s="110"/>
      <c r="C56" s="111"/>
      <c r="D56" s="111"/>
      <c r="E56" s="111"/>
      <c r="F56" s="111"/>
      <c r="G56" s="111"/>
    </row>
    <row r="57" spans="2:7" ht="12">
      <c r="B57" s="110"/>
      <c r="C57" s="111"/>
      <c r="D57" s="111"/>
      <c r="E57" s="111"/>
      <c r="F57" s="111"/>
      <c r="G57" s="111"/>
    </row>
    <row r="58" spans="2:7" ht="12">
      <c r="B58" s="110"/>
      <c r="C58" s="111"/>
      <c r="D58" s="111"/>
      <c r="E58" s="111"/>
      <c r="F58" s="111"/>
      <c r="G58" s="111"/>
    </row>
    <row r="59" spans="2:7" ht="12">
      <c r="B59" s="112" t="s">
        <v>93</v>
      </c>
      <c r="C59" s="111"/>
      <c r="D59" s="111"/>
      <c r="E59" s="111"/>
      <c r="F59" s="111"/>
      <c r="G59" s="111"/>
    </row>
    <row r="60" spans="2:7" ht="12">
      <c r="B60" s="110"/>
      <c r="C60" s="111"/>
      <c r="D60" s="111"/>
      <c r="E60" s="111"/>
      <c r="F60" s="111"/>
      <c r="G60" s="111"/>
    </row>
    <row r="61" spans="2:7" ht="36">
      <c r="B61" s="137" t="s">
        <v>94</v>
      </c>
      <c r="C61" s="114" t="s">
        <v>27</v>
      </c>
      <c r="D61" s="115"/>
      <c r="E61" s="115"/>
      <c r="F61" s="115"/>
      <c r="G61" s="116"/>
    </row>
    <row r="62" spans="2:7" ht="36">
      <c r="B62" s="126" t="s">
        <v>95</v>
      </c>
      <c r="C62" s="277" t="s">
        <v>96</v>
      </c>
      <c r="D62" s="277"/>
      <c r="E62" s="277"/>
      <c r="F62" s="277"/>
      <c r="G62" s="278"/>
    </row>
    <row r="63" spans="2:7" ht="75" customHeight="1">
      <c r="B63" s="126" t="s">
        <v>97</v>
      </c>
      <c r="C63" s="277" t="s">
        <v>98</v>
      </c>
      <c r="D63" s="277"/>
      <c r="E63" s="277"/>
      <c r="F63" s="277"/>
      <c r="G63" s="278"/>
    </row>
    <row r="64" spans="2:7" ht="156">
      <c r="B64" s="126" t="s">
        <v>99</v>
      </c>
      <c r="C64" s="119" t="s">
        <v>27</v>
      </c>
      <c r="D64" s="120"/>
      <c r="E64" s="120"/>
      <c r="F64" s="120"/>
      <c r="G64" s="121"/>
    </row>
    <row r="65" spans="2:7" ht="60">
      <c r="B65" s="126" t="s">
        <v>100</v>
      </c>
      <c r="C65" s="119" t="s">
        <v>27</v>
      </c>
      <c r="D65" s="120"/>
      <c r="E65" s="120"/>
      <c r="F65" s="120"/>
      <c r="G65" s="121"/>
    </row>
    <row r="66" spans="2:7" ht="18" customHeight="1">
      <c r="B66" s="269" t="s">
        <v>101</v>
      </c>
      <c r="C66" s="271" t="s">
        <v>102</v>
      </c>
      <c r="D66" s="272"/>
      <c r="E66" s="272"/>
      <c r="F66" s="272"/>
      <c r="G66" s="273"/>
    </row>
    <row r="67" spans="2:7" ht="19.5" customHeight="1">
      <c r="B67" s="270"/>
      <c r="C67" s="139" t="s">
        <v>103</v>
      </c>
      <c r="D67" s="274">
        <f ca="1">TODAY()</f>
        <v>40800</v>
      </c>
      <c r="E67" s="274"/>
      <c r="F67" s="140" t="s">
        <v>104</v>
      </c>
      <c r="G67" s="141">
        <f>D67</f>
        <v>40800</v>
      </c>
    </row>
    <row r="68" spans="2:7" ht="12">
      <c r="B68" s="142"/>
      <c r="C68" s="111"/>
      <c r="D68" s="143"/>
      <c r="E68" s="143"/>
      <c r="F68" s="111"/>
      <c r="G68" s="111"/>
    </row>
    <row r="69" spans="3:7" ht="12">
      <c r="C69" s="111"/>
      <c r="D69" s="111"/>
      <c r="E69" s="111"/>
      <c r="F69" s="111"/>
      <c r="G69" s="111"/>
    </row>
    <row r="70" spans="3:7" ht="12">
      <c r="C70" s="111"/>
      <c r="D70" s="111"/>
      <c r="E70" s="111"/>
      <c r="F70" s="111"/>
      <c r="G70" s="111"/>
    </row>
    <row r="71" spans="2:7" ht="12">
      <c r="B71" s="112" t="s">
        <v>105</v>
      </c>
      <c r="C71" s="111"/>
      <c r="D71" s="111"/>
      <c r="E71" s="111"/>
      <c r="F71" s="111"/>
      <c r="G71" s="111"/>
    </row>
    <row r="72" spans="2:7" ht="12">
      <c r="B72" s="112"/>
      <c r="C72" s="111"/>
      <c r="D72" s="111"/>
      <c r="E72" s="111"/>
      <c r="F72" s="111"/>
      <c r="G72" s="111"/>
    </row>
    <row r="73" spans="2:7" ht="12">
      <c r="B73" s="112" t="s">
        <v>106</v>
      </c>
      <c r="C73" s="111"/>
      <c r="D73" s="111"/>
      <c r="E73" s="111"/>
      <c r="F73" s="111"/>
      <c r="G73" s="111"/>
    </row>
    <row r="74" spans="2:7" ht="36">
      <c r="B74" s="137" t="s">
        <v>107</v>
      </c>
      <c r="C74" s="275" t="s">
        <v>108</v>
      </c>
      <c r="D74" s="275"/>
      <c r="E74" s="275"/>
      <c r="F74" s="275"/>
      <c r="G74" s="276"/>
    </row>
    <row r="75" spans="2:7" ht="12">
      <c r="B75" s="118" t="s">
        <v>43</v>
      </c>
      <c r="C75" s="119" t="s">
        <v>109</v>
      </c>
      <c r="D75" s="120"/>
      <c r="E75" s="120"/>
      <c r="F75" s="120"/>
      <c r="G75" s="121"/>
    </row>
    <row r="76" spans="2:7" ht="12">
      <c r="B76" s="118" t="s">
        <v>45</v>
      </c>
      <c r="C76" s="119" t="s">
        <v>109</v>
      </c>
      <c r="D76" s="120"/>
      <c r="E76" s="120"/>
      <c r="F76" s="120"/>
      <c r="G76" s="121"/>
    </row>
    <row r="77" spans="2:7" ht="12">
      <c r="B77" s="118" t="s">
        <v>47</v>
      </c>
      <c r="C77" s="119" t="s">
        <v>109</v>
      </c>
      <c r="D77" s="120"/>
      <c r="E77" s="120"/>
      <c r="F77" s="120"/>
      <c r="G77" s="121"/>
    </row>
    <row r="78" spans="2:7" ht="12">
      <c r="B78" s="118" t="s">
        <v>48</v>
      </c>
      <c r="C78" s="119" t="s">
        <v>109</v>
      </c>
      <c r="D78" s="120"/>
      <c r="E78" s="120"/>
      <c r="F78" s="120"/>
      <c r="G78" s="121"/>
    </row>
    <row r="79" spans="2:7" ht="12">
      <c r="B79" s="118" t="s">
        <v>50</v>
      </c>
      <c r="C79" s="119" t="s">
        <v>109</v>
      </c>
      <c r="D79" s="120"/>
      <c r="E79" s="120"/>
      <c r="F79" s="120"/>
      <c r="G79" s="121"/>
    </row>
    <row r="80" spans="2:7" ht="24">
      <c r="B80" s="126" t="s">
        <v>110</v>
      </c>
      <c r="C80" s="277" t="s">
        <v>109</v>
      </c>
      <c r="D80" s="277"/>
      <c r="E80" s="277"/>
      <c r="F80" s="277"/>
      <c r="G80" s="278"/>
    </row>
    <row r="81" spans="2:7" ht="24">
      <c r="B81" s="133" t="s">
        <v>111</v>
      </c>
      <c r="C81" s="134" t="s">
        <v>109</v>
      </c>
      <c r="D81" s="135"/>
      <c r="E81" s="135"/>
      <c r="F81" s="135"/>
      <c r="G81" s="136"/>
    </row>
    <row r="82" spans="2:7" ht="12">
      <c r="B82" s="144"/>
      <c r="C82" s="124"/>
      <c r="D82" s="124"/>
      <c r="E82" s="124"/>
      <c r="F82" s="124"/>
      <c r="G82" s="124"/>
    </row>
    <row r="83" spans="2:7" ht="12">
      <c r="B83" s="112" t="s">
        <v>112</v>
      </c>
      <c r="C83" s="111"/>
      <c r="D83" s="111"/>
      <c r="E83" s="111"/>
      <c r="F83" s="111"/>
      <c r="G83" s="111"/>
    </row>
    <row r="84" spans="2:7" ht="97.5" customHeight="1">
      <c r="B84" s="137" t="s">
        <v>113</v>
      </c>
      <c r="C84" s="275" t="s">
        <v>114</v>
      </c>
      <c r="D84" s="275"/>
      <c r="E84" s="275"/>
      <c r="F84" s="275"/>
      <c r="G84" s="276"/>
    </row>
    <row r="85" spans="2:7" ht="48">
      <c r="B85" s="126" t="s">
        <v>115</v>
      </c>
      <c r="C85" s="119" t="s">
        <v>116</v>
      </c>
      <c r="D85" s="120"/>
      <c r="E85" s="120"/>
      <c r="F85" s="120"/>
      <c r="G85" s="121"/>
    </row>
    <row r="86" spans="2:7" ht="36">
      <c r="B86" s="126" t="s">
        <v>117</v>
      </c>
      <c r="C86" s="119" t="s">
        <v>118</v>
      </c>
      <c r="D86" s="120"/>
      <c r="E86" s="120"/>
      <c r="F86" s="120"/>
      <c r="G86" s="121"/>
    </row>
    <row r="87" spans="2:7" ht="36">
      <c r="B87" s="133" t="s">
        <v>119</v>
      </c>
      <c r="C87" s="279" t="s">
        <v>120</v>
      </c>
      <c r="D87" s="279"/>
      <c r="E87" s="279"/>
      <c r="F87" s="279"/>
      <c r="G87" s="280"/>
    </row>
    <row r="88" spans="2:7" ht="12">
      <c r="B88" s="110"/>
      <c r="C88" s="111"/>
      <c r="D88" s="111"/>
      <c r="E88" s="111"/>
      <c r="F88" s="111"/>
      <c r="G88" s="111"/>
    </row>
    <row r="89" ht="12">
      <c r="B89" s="145" t="s">
        <v>121</v>
      </c>
    </row>
    <row r="90" spans="2:7" ht="24" customHeight="1">
      <c r="B90" s="147" t="s">
        <v>122</v>
      </c>
      <c r="C90" s="281" t="s">
        <v>123</v>
      </c>
      <c r="D90" s="281"/>
      <c r="E90" s="281"/>
      <c r="F90" s="281"/>
      <c r="G90" s="282"/>
    </row>
    <row r="91" spans="2:7" ht="24" customHeight="1">
      <c r="B91" s="148"/>
      <c r="C91" s="149"/>
      <c r="D91" s="149"/>
      <c r="E91" s="149"/>
      <c r="F91" s="149"/>
      <c r="G91" s="149"/>
    </row>
    <row r="92" spans="2:7" ht="12">
      <c r="B92" s="110"/>
      <c r="C92" s="150"/>
      <c r="D92" s="150"/>
      <c r="E92" s="150"/>
      <c r="F92" s="150"/>
      <c r="G92" s="150"/>
    </row>
    <row r="93" spans="2:7" ht="22.5" customHeight="1">
      <c r="B93" s="110" t="s">
        <v>124</v>
      </c>
      <c r="C93" s="151" t="s">
        <v>125</v>
      </c>
      <c r="F93" s="111"/>
      <c r="G93" s="111"/>
    </row>
    <row r="94" spans="2:7" ht="22.5" customHeight="1">
      <c r="B94" s="110" t="s">
        <v>126</v>
      </c>
      <c r="C94" s="111" t="s">
        <v>127</v>
      </c>
      <c r="D94" s="268">
        <f ca="1">TODAY()</f>
        <v>40800</v>
      </c>
      <c r="E94" s="268"/>
      <c r="F94" s="111"/>
      <c r="G94" s="111"/>
    </row>
    <row r="95" spans="2:7" ht="12">
      <c r="B95" s="110"/>
      <c r="C95" s="111"/>
      <c r="D95" s="111"/>
      <c r="E95" s="111"/>
      <c r="F95" s="111"/>
      <c r="G95" s="111"/>
    </row>
    <row r="96" spans="2:7" ht="12">
      <c r="B96" s="110"/>
      <c r="C96" s="111"/>
      <c r="D96" s="111"/>
      <c r="E96" s="111"/>
      <c r="F96" s="111"/>
      <c r="G96" s="111"/>
    </row>
    <row r="97" spans="2:7" ht="12">
      <c r="B97" s="110"/>
      <c r="C97" s="111"/>
      <c r="D97" s="111"/>
      <c r="E97" s="111"/>
      <c r="F97" s="111"/>
      <c r="G97" s="111"/>
    </row>
    <row r="98" spans="2:7" ht="12">
      <c r="B98" s="110"/>
      <c r="C98" s="111"/>
      <c r="D98" s="111"/>
      <c r="E98" s="111"/>
      <c r="F98" s="111"/>
      <c r="G98" s="111"/>
    </row>
    <row r="99" spans="2:7" ht="12">
      <c r="B99" s="110"/>
      <c r="C99" s="111"/>
      <c r="D99" s="111"/>
      <c r="E99" s="111"/>
      <c r="F99" s="111"/>
      <c r="G99" s="111"/>
    </row>
    <row r="100" spans="2:7" ht="12">
      <c r="B100" s="110"/>
      <c r="C100" s="111"/>
      <c r="D100" s="111"/>
      <c r="E100" s="111"/>
      <c r="F100" s="111"/>
      <c r="G100" s="111"/>
    </row>
    <row r="101" spans="2:7" ht="12">
      <c r="B101" s="110"/>
      <c r="C101" s="111"/>
      <c r="D101" s="111"/>
      <c r="E101" s="111"/>
      <c r="F101" s="111"/>
      <c r="G101" s="111"/>
    </row>
    <row r="102" spans="2:7" ht="12">
      <c r="B102" s="110"/>
      <c r="C102" s="111"/>
      <c r="D102" s="111"/>
      <c r="E102" s="111"/>
      <c r="F102" s="111"/>
      <c r="G102" s="111"/>
    </row>
    <row r="103" spans="2:7" ht="12">
      <c r="B103" s="110"/>
      <c r="C103" s="111"/>
      <c r="D103" s="111"/>
      <c r="E103" s="111"/>
      <c r="F103" s="111"/>
      <c r="G103" s="111"/>
    </row>
    <row r="104" spans="2:7" ht="12">
      <c r="B104" s="110"/>
      <c r="C104" s="111"/>
      <c r="D104" s="111"/>
      <c r="E104" s="111"/>
      <c r="F104" s="111"/>
      <c r="G104" s="111"/>
    </row>
    <row r="105" spans="2:7" ht="12">
      <c r="B105" s="110"/>
      <c r="C105" s="111"/>
      <c r="D105" s="111"/>
      <c r="E105" s="111"/>
      <c r="F105" s="111"/>
      <c r="G105" s="111"/>
    </row>
    <row r="106" spans="2:7" ht="12">
      <c r="B106" s="110"/>
      <c r="C106" s="111"/>
      <c r="D106" s="111"/>
      <c r="E106" s="111"/>
      <c r="F106" s="111"/>
      <c r="G106" s="111"/>
    </row>
    <row r="107" spans="2:7" ht="12">
      <c r="B107" s="110"/>
      <c r="C107" s="111"/>
      <c r="D107" s="111"/>
      <c r="E107" s="111"/>
      <c r="F107" s="111"/>
      <c r="G107" s="111"/>
    </row>
    <row r="108" spans="2:7" ht="12">
      <c r="B108" s="110"/>
      <c r="C108" s="111"/>
      <c r="D108" s="111"/>
      <c r="E108" s="111"/>
      <c r="F108" s="111"/>
      <c r="G108" s="111"/>
    </row>
    <row r="109" spans="2:7" ht="12">
      <c r="B109" s="110"/>
      <c r="C109" s="111"/>
      <c r="D109" s="111"/>
      <c r="E109" s="111"/>
      <c r="F109" s="111"/>
      <c r="G109" s="111"/>
    </row>
    <row r="110" spans="2:7" ht="12">
      <c r="B110" s="110"/>
      <c r="C110" s="111"/>
      <c r="D110" s="111"/>
      <c r="E110" s="111"/>
      <c r="F110" s="111"/>
      <c r="G110" s="111"/>
    </row>
    <row r="111" spans="2:7" ht="12">
      <c r="B111" s="110"/>
      <c r="C111" s="111"/>
      <c r="D111" s="111"/>
      <c r="E111" s="111"/>
      <c r="F111" s="111"/>
      <c r="G111" s="111"/>
    </row>
  </sheetData>
  <sheetProtection password="CEB5" sheet="1" objects="1" scenarios="1" selectLockedCells="1"/>
  <mergeCells count="34">
    <mergeCell ref="C20:G20"/>
    <mergeCell ref="C21:G21"/>
    <mergeCell ref="B2:G4"/>
    <mergeCell ref="B6:G7"/>
    <mergeCell ref="C18:G18"/>
    <mergeCell ref="C19:G19"/>
    <mergeCell ref="B33:B35"/>
    <mergeCell ref="C33:G33"/>
    <mergeCell ref="F34:G34"/>
    <mergeCell ref="C35:G35"/>
    <mergeCell ref="C48:G48"/>
    <mergeCell ref="C49:G49"/>
    <mergeCell ref="C52:G52"/>
    <mergeCell ref="C22:G22"/>
    <mergeCell ref="C23:G23"/>
    <mergeCell ref="C31:G31"/>
    <mergeCell ref="C36:G36"/>
    <mergeCell ref="B37:B38"/>
    <mergeCell ref="C37:D37"/>
    <mergeCell ref="E37:G37"/>
    <mergeCell ref="E38:G38"/>
    <mergeCell ref="C53:G53"/>
    <mergeCell ref="C55:G55"/>
    <mergeCell ref="C87:G87"/>
    <mergeCell ref="C90:G90"/>
    <mergeCell ref="C62:G62"/>
    <mergeCell ref="C63:G63"/>
    <mergeCell ref="D94:E94"/>
    <mergeCell ref="B66:B67"/>
    <mergeCell ref="C66:G66"/>
    <mergeCell ref="D67:E67"/>
    <mergeCell ref="C74:G74"/>
    <mergeCell ref="C80:G80"/>
    <mergeCell ref="C84:G84"/>
  </mergeCells>
  <printOptions/>
  <pageMargins left="0.2755905511811024" right="0.15748031496062992" top="0.3937007874015748" bottom="0.7480314960629921" header="0.31496062992125984" footer="0.31496062992125984"/>
  <pageSetup fitToHeight="2" fitToWidth="1" horizontalDpi="600" verticalDpi="600" orientation="portrait" paperSize="9" scale="66" r:id="rId3"/>
  <headerFooter alignWithMargins="0">
    <oddFooter>&amp;C&amp;P</oddFooter>
  </headerFooter>
  <rowBreaks count="1" manualBreakCount="1">
    <brk id="43" max="9" man="1"/>
  </rowBreaks>
  <legacyDrawing r:id="rId2"/>
</worksheet>
</file>

<file path=xl/worksheets/sheet3.xml><?xml version="1.0" encoding="utf-8"?>
<worksheet xmlns="http://schemas.openxmlformats.org/spreadsheetml/2006/main" xmlns:r="http://schemas.openxmlformats.org/officeDocument/2006/relationships">
  <sheetPr>
    <tabColor theme="1" tint="0.04998999834060669"/>
    <pageSetUpPr fitToPage="1"/>
  </sheetPr>
  <dimension ref="A2:K116"/>
  <sheetViews>
    <sheetView showGridLines="0" view="pageBreakPreview" zoomScale="70" zoomScaleSheetLayoutView="70" zoomScalePageLayoutView="70" workbookViewId="0" topLeftCell="A1">
      <selection activeCell="E8" sqref="E8:F8"/>
    </sheetView>
  </sheetViews>
  <sheetFormatPr defaultColWidth="9.140625" defaultRowHeight="12.75"/>
  <cols>
    <col min="1" max="1" width="7.421875" style="164" bestFit="1" customWidth="1"/>
    <col min="2" max="2" width="25.7109375" style="165" bestFit="1" customWidth="1"/>
    <col min="3" max="3" width="34.28125" style="166" bestFit="1" customWidth="1"/>
    <col min="4" max="4" width="33.7109375" style="167" bestFit="1" customWidth="1"/>
    <col min="5" max="5" width="32.00390625" style="166" customWidth="1"/>
    <col min="6" max="6" width="28.57421875" style="166" bestFit="1" customWidth="1"/>
    <col min="7" max="7" width="40.421875" style="166" customWidth="1"/>
    <col min="8" max="8" width="36.28125" style="165" bestFit="1" customWidth="1"/>
    <col min="9" max="9" width="10.7109375" style="164" customWidth="1"/>
    <col min="10" max="10" width="9.140625" style="164" customWidth="1"/>
    <col min="11" max="16384" width="9.140625" style="165" customWidth="1"/>
  </cols>
  <sheetData>
    <row r="1" ht="3" customHeight="1"/>
    <row r="2" spans="2:8" ht="34.5" customHeight="1">
      <c r="B2" s="168"/>
      <c r="C2" s="336" t="s">
        <v>128</v>
      </c>
      <c r="D2" s="336"/>
      <c r="E2" s="336"/>
      <c r="F2" s="336"/>
      <c r="G2" s="169">
        <f>E8</f>
        <v>202202</v>
      </c>
      <c r="H2" s="170"/>
    </row>
    <row r="3" spans="2:8" ht="42.75" customHeight="1">
      <c r="B3" s="168"/>
      <c r="C3" s="171"/>
      <c r="D3" s="172"/>
      <c r="E3" s="173" t="s">
        <v>103</v>
      </c>
      <c r="F3" s="174">
        <f>E6</f>
        <v>40800</v>
      </c>
      <c r="G3" s="170"/>
      <c r="H3" s="170"/>
    </row>
    <row r="4" spans="2:11" ht="17.25" customHeight="1">
      <c r="B4" s="185"/>
      <c r="C4" s="186"/>
      <c r="D4" s="187"/>
      <c r="E4" s="186"/>
      <c r="F4" s="186"/>
      <c r="G4" s="175"/>
      <c r="I4" s="164">
        <v>7</v>
      </c>
      <c r="J4" s="176"/>
      <c r="K4" s="177"/>
    </row>
    <row r="5" spans="2:11" ht="15.75">
      <c r="B5" s="312" t="s">
        <v>129</v>
      </c>
      <c r="C5" s="313"/>
      <c r="D5" s="314"/>
      <c r="E5" s="337">
        <f ca="1">TODAY()</f>
        <v>40800</v>
      </c>
      <c r="F5" s="338"/>
      <c r="G5" s="175"/>
      <c r="I5" s="164">
        <v>14</v>
      </c>
      <c r="J5" s="176"/>
      <c r="K5" s="177"/>
    </row>
    <row r="6" spans="2:11" ht="15.75">
      <c r="B6" s="312" t="s">
        <v>130</v>
      </c>
      <c r="C6" s="313"/>
      <c r="D6" s="314"/>
      <c r="E6" s="337">
        <f>E5</f>
        <v>40800</v>
      </c>
      <c r="F6" s="338"/>
      <c r="G6" s="334"/>
      <c r="H6" s="335"/>
      <c r="I6" s="164">
        <v>21</v>
      </c>
      <c r="J6" s="176"/>
      <c r="K6" s="177"/>
    </row>
    <row r="7" spans="2:11" ht="15.75">
      <c r="B7" s="188" t="s">
        <v>131</v>
      </c>
      <c r="C7" s="189"/>
      <c r="D7" s="190"/>
      <c r="E7" s="330">
        <v>40373</v>
      </c>
      <c r="F7" s="331"/>
      <c r="G7" s="326">
        <f>_xlfn.IFERROR(VLOOKUP(DAY(E7),I4:I7,1,0),"Некоректна първа падежна дата!")</f>
        <v>14</v>
      </c>
      <c r="H7" s="327"/>
      <c r="I7" s="164">
        <v>28</v>
      </c>
      <c r="J7" s="176"/>
      <c r="K7" s="177"/>
    </row>
    <row r="8" spans="2:11" ht="15.75">
      <c r="B8" s="312" t="s">
        <v>132</v>
      </c>
      <c r="C8" s="313"/>
      <c r="D8" s="314"/>
      <c r="E8" s="332">
        <v>202202</v>
      </c>
      <c r="F8" s="333"/>
      <c r="G8" s="326"/>
      <c r="H8" s="327"/>
      <c r="I8" s="177"/>
      <c r="J8" s="178"/>
      <c r="K8" s="177"/>
    </row>
    <row r="9" spans="2:11" ht="15.75">
      <c r="B9" s="312" t="s">
        <v>133</v>
      </c>
      <c r="C9" s="313"/>
      <c r="D9" s="314"/>
      <c r="E9" s="324">
        <f>Калкулатор!K28</f>
        <v>2890</v>
      </c>
      <c r="F9" s="325"/>
      <c r="G9" s="326"/>
      <c r="H9" s="327"/>
      <c r="I9" s="177"/>
      <c r="J9" s="178"/>
      <c r="K9" s="177"/>
    </row>
    <row r="10" spans="2:11" ht="15.75">
      <c r="B10" s="312" t="s">
        <v>134</v>
      </c>
      <c r="C10" s="313"/>
      <c r="D10" s="314"/>
      <c r="E10" s="328" t="s">
        <v>135</v>
      </c>
      <c r="F10" s="329"/>
      <c r="G10" s="326"/>
      <c r="H10" s="327"/>
      <c r="I10" s="177"/>
      <c r="J10" s="178"/>
      <c r="K10" s="177"/>
    </row>
    <row r="11" spans="2:11" ht="15.75">
      <c r="B11" s="312" t="s">
        <v>136</v>
      </c>
      <c r="C11" s="313"/>
      <c r="D11" s="314"/>
      <c r="E11" s="322">
        <f>Калкулатор!K31</f>
        <v>6</v>
      </c>
      <c r="F11" s="323"/>
      <c r="G11" s="326"/>
      <c r="H11" s="327"/>
      <c r="I11" s="177"/>
      <c r="J11" s="178"/>
      <c r="K11" s="177"/>
    </row>
    <row r="12" spans="2:10" ht="15.75">
      <c r="B12" s="312" t="s">
        <v>137</v>
      </c>
      <c r="C12" s="313"/>
      <c r="D12" s="314"/>
      <c r="E12" s="191">
        <f>Калкулатор!K35</f>
        <v>524.7</v>
      </c>
      <c r="F12" s="192"/>
      <c r="G12" s="326"/>
      <c r="H12" s="327"/>
      <c r="J12" s="179"/>
    </row>
    <row r="13" spans="2:8" ht="15.75">
      <c r="B13" s="312" t="s">
        <v>138</v>
      </c>
      <c r="C13" s="313"/>
      <c r="D13" s="314"/>
      <c r="E13" s="315">
        <v>0</v>
      </c>
      <c r="F13" s="316"/>
      <c r="G13" s="326"/>
      <c r="H13" s="327"/>
    </row>
    <row r="14" spans="2:8" ht="15.75">
      <c r="B14" s="312" t="s">
        <v>139</v>
      </c>
      <c r="C14" s="313"/>
      <c r="D14" s="314"/>
      <c r="E14" s="315">
        <v>0</v>
      </c>
      <c r="F14" s="316"/>
      <c r="G14" s="326"/>
      <c r="H14" s="327"/>
    </row>
    <row r="15" spans="2:8" ht="15.75">
      <c r="B15" s="312" t="s">
        <v>140</v>
      </c>
      <c r="C15" s="313"/>
      <c r="D15" s="314"/>
      <c r="E15" s="315">
        <v>0</v>
      </c>
      <c r="F15" s="316"/>
      <c r="G15" s="326"/>
      <c r="H15" s="327"/>
    </row>
    <row r="16" spans="2:8" ht="15.75">
      <c r="B16" s="312" t="s">
        <v>141</v>
      </c>
      <c r="C16" s="313"/>
      <c r="D16" s="314"/>
      <c r="E16" s="322"/>
      <c r="F16" s="323"/>
      <c r="G16" s="326"/>
      <c r="H16" s="327"/>
    </row>
    <row r="17" spans="2:8" ht="15.75">
      <c r="B17" s="312" t="s">
        <v>142</v>
      </c>
      <c r="C17" s="313"/>
      <c r="D17" s="314"/>
      <c r="E17" s="315">
        <f>Калкулатор!K26</f>
        <v>0</v>
      </c>
      <c r="F17" s="316"/>
      <c r="G17" s="326"/>
      <c r="H17" s="327"/>
    </row>
    <row r="18" spans="2:8" ht="15.75">
      <c r="B18" s="312" t="s">
        <v>143</v>
      </c>
      <c r="C18" s="313"/>
      <c r="D18" s="314"/>
      <c r="E18" s="315">
        <v>0</v>
      </c>
      <c r="F18" s="316"/>
      <c r="G18" s="326"/>
      <c r="H18" s="327"/>
    </row>
    <row r="19" spans="2:7" ht="15.75">
      <c r="B19" s="312" t="s">
        <v>144</v>
      </c>
      <c r="C19" s="313"/>
      <c r="D19" s="314"/>
      <c r="E19" s="193">
        <f>CEILING(RATE(E11,-A28,A26),0.00000001)*12</f>
        <v>0.30014088</v>
      </c>
      <c r="F19" s="194"/>
      <c r="G19" s="180"/>
    </row>
    <row r="20" spans="2:7" ht="15.75">
      <c r="B20" s="195" t="s">
        <v>145</v>
      </c>
      <c r="C20" s="196"/>
      <c r="D20" s="197"/>
      <c r="E20" s="198">
        <f>Калкулатор!K37</f>
        <v>0.3451</v>
      </c>
      <c r="F20" s="199"/>
      <c r="G20" s="180"/>
    </row>
    <row r="21" spans="2:8" ht="15.75">
      <c r="B21" s="195" t="s">
        <v>154</v>
      </c>
      <c r="C21" s="196"/>
      <c r="D21" s="197"/>
      <c r="E21" s="200" t="s">
        <v>155</v>
      </c>
      <c r="F21" s="199"/>
      <c r="G21" s="181"/>
      <c r="H21" s="182"/>
    </row>
    <row r="22" spans="2:8" ht="16.5" thickBot="1">
      <c r="B22" s="317" t="s">
        <v>156</v>
      </c>
      <c r="C22" s="318"/>
      <c r="D22" s="319"/>
      <c r="E22" s="320">
        <f>G26</f>
        <v>3148.2000000000003</v>
      </c>
      <c r="F22" s="321"/>
      <c r="G22" s="181"/>
      <c r="H22" s="182"/>
    </row>
    <row r="23" spans="2:7" ht="16.5" thickTop="1">
      <c r="B23" s="201"/>
      <c r="C23" s="201"/>
      <c r="D23" s="202"/>
      <c r="E23" s="203"/>
      <c r="F23" s="204"/>
      <c r="G23" s="183"/>
    </row>
    <row r="24" spans="1:7" ht="15">
      <c r="A24" s="184"/>
      <c r="B24" s="185"/>
      <c r="C24" s="186"/>
      <c r="D24" s="187"/>
      <c r="E24" s="205"/>
      <c r="F24" s="206"/>
      <c r="G24" s="180"/>
    </row>
    <row r="25" spans="1:11" s="211" customFormat="1" ht="45">
      <c r="A25" s="207"/>
      <c r="B25" s="208" t="s">
        <v>146</v>
      </c>
      <c r="C25" s="208" t="s">
        <v>147</v>
      </c>
      <c r="D25" s="209" t="s">
        <v>148</v>
      </c>
      <c r="E25" s="209" t="s">
        <v>149</v>
      </c>
      <c r="F25" s="209" t="s">
        <v>150</v>
      </c>
      <c r="G25" s="209" t="s">
        <v>151</v>
      </c>
      <c r="H25" s="210" t="s">
        <v>152</v>
      </c>
      <c r="J25" s="212"/>
      <c r="K25" s="212"/>
    </row>
    <row r="26" spans="1:11" s="185" customFormat="1" ht="15">
      <c r="A26" s="213">
        <f>(E9)*(1+A27/12)^0</f>
        <v>2890</v>
      </c>
      <c r="B26" s="214">
        <v>0</v>
      </c>
      <c r="C26" s="215"/>
      <c r="D26" s="216"/>
      <c r="E26" s="216"/>
      <c r="F26" s="216"/>
      <c r="G26" s="216">
        <f>D27*E11</f>
        <v>3148.2000000000003</v>
      </c>
      <c r="H26" s="217">
        <f>A26</f>
        <v>2890</v>
      </c>
      <c r="I26" s="186"/>
      <c r="J26" s="218"/>
      <c r="K26" s="218"/>
    </row>
    <row r="27" spans="1:11" s="185" customFormat="1" ht="15">
      <c r="A27" s="219">
        <f>Калкулатор!IV78</f>
        <v>0.3</v>
      </c>
      <c r="B27" s="220">
        <v>1</v>
      </c>
      <c r="C27" s="221">
        <f>E7</f>
        <v>40373</v>
      </c>
      <c r="D27" s="222">
        <f aca="true" t="shared" si="0" ref="D27:D90">IF($B27&lt;=E$11,A$28,0)</f>
        <v>524.7</v>
      </c>
      <c r="E27" s="222">
        <f aca="true" t="shared" si="1" ref="E27:E90">IF(D27=0,0,CEILING(H26*((1+E$19/12)-1),0.00001))</f>
        <v>72.28393000000001</v>
      </c>
      <c r="F27" s="222">
        <f aca="true" t="shared" si="2" ref="F27:F90">IF(B27&lt;=$E$11,D27-E27,0)</f>
        <v>452.41607000000005</v>
      </c>
      <c r="G27" s="222">
        <f aca="true" t="shared" si="3" ref="G27:G90">IF(B27=0,G26,G26-D27)</f>
        <v>2623.5</v>
      </c>
      <c r="H27" s="223">
        <f>H26-F27</f>
        <v>2437.58393</v>
      </c>
      <c r="I27" s="186"/>
      <c r="J27" s="224"/>
      <c r="K27" s="224"/>
    </row>
    <row r="28" spans="1:11" s="185" customFormat="1" ht="15">
      <c r="A28" s="225">
        <f>CEILING(ROUND(+PMT(A27/12,E11,-E9),2),0.05)</f>
        <v>524.7</v>
      </c>
      <c r="B28" s="220">
        <v>2</v>
      </c>
      <c r="C28" s="226">
        <f>IF(B28&lt;=$E$11,EDATE(C27,1),"")</f>
        <v>40404</v>
      </c>
      <c r="D28" s="222">
        <f t="shared" si="0"/>
        <v>524.7</v>
      </c>
      <c r="E28" s="222">
        <f t="shared" si="1"/>
        <v>60.96822</v>
      </c>
      <c r="F28" s="222">
        <f t="shared" si="2"/>
        <v>463.7317800000001</v>
      </c>
      <c r="G28" s="222">
        <f t="shared" si="3"/>
        <v>2098.8</v>
      </c>
      <c r="H28" s="223">
        <f aca="true" t="shared" si="4" ref="H28:H91">IF(B28&lt;=$E$11,H27-F28,0)</f>
        <v>1973.8521499999997</v>
      </c>
      <c r="I28" s="186"/>
      <c r="J28" s="224"/>
      <c r="K28" s="224"/>
    </row>
    <row r="29" spans="1:11" s="185" customFormat="1" ht="15">
      <c r="A29" s="227"/>
      <c r="B29" s="220">
        <v>3</v>
      </c>
      <c r="C29" s="226">
        <f aca="true" t="shared" si="5" ref="C29:C92">IF(B29&lt;=$E$11,EDATE(C28,1),"")</f>
        <v>40435</v>
      </c>
      <c r="D29" s="222">
        <f t="shared" si="0"/>
        <v>524.7</v>
      </c>
      <c r="E29" s="222">
        <f t="shared" si="1"/>
        <v>49.36948</v>
      </c>
      <c r="F29" s="222">
        <f t="shared" si="2"/>
        <v>475.33052000000004</v>
      </c>
      <c r="G29" s="222">
        <f t="shared" si="3"/>
        <v>1574.1000000000001</v>
      </c>
      <c r="H29" s="223">
        <f t="shared" si="4"/>
        <v>1498.5216299999997</v>
      </c>
      <c r="I29" s="186"/>
      <c r="J29" s="224"/>
      <c r="K29" s="224"/>
    </row>
    <row r="30" spans="1:11" s="185" customFormat="1" ht="15">
      <c r="A30" s="227"/>
      <c r="B30" s="220">
        <v>4</v>
      </c>
      <c r="C30" s="226">
        <f t="shared" si="5"/>
        <v>40465</v>
      </c>
      <c r="D30" s="222">
        <f t="shared" si="0"/>
        <v>524.7</v>
      </c>
      <c r="E30" s="222">
        <f t="shared" si="1"/>
        <v>37.48064</v>
      </c>
      <c r="F30" s="222">
        <f t="shared" si="2"/>
        <v>487.21936000000005</v>
      </c>
      <c r="G30" s="222">
        <f t="shared" si="3"/>
        <v>1049.4</v>
      </c>
      <c r="H30" s="223">
        <f t="shared" si="4"/>
        <v>1011.3022699999997</v>
      </c>
      <c r="I30" s="186"/>
      <c r="J30" s="224"/>
      <c r="K30" s="224"/>
    </row>
    <row r="31" spans="1:11" s="185" customFormat="1" ht="15">
      <c r="A31" s="227"/>
      <c r="B31" s="220">
        <v>5</v>
      </c>
      <c r="C31" s="226">
        <f t="shared" si="5"/>
        <v>40496</v>
      </c>
      <c r="D31" s="222">
        <f t="shared" si="0"/>
        <v>524.7</v>
      </c>
      <c r="E31" s="222">
        <f t="shared" si="1"/>
        <v>25.294430000000002</v>
      </c>
      <c r="F31" s="222">
        <f t="shared" si="2"/>
        <v>499.40557000000007</v>
      </c>
      <c r="G31" s="222">
        <f t="shared" si="3"/>
        <v>524.7</v>
      </c>
      <c r="H31" s="223">
        <f t="shared" si="4"/>
        <v>511.8966999999996</v>
      </c>
      <c r="I31" s="186"/>
      <c r="J31" s="224"/>
      <c r="K31" s="224"/>
    </row>
    <row r="32" spans="1:11" s="185" customFormat="1" ht="15">
      <c r="A32" s="227"/>
      <c r="B32" s="220">
        <v>6</v>
      </c>
      <c r="C32" s="226">
        <f t="shared" si="5"/>
        <v>40526</v>
      </c>
      <c r="D32" s="222">
        <f t="shared" si="0"/>
        <v>524.7</v>
      </c>
      <c r="E32" s="222">
        <f t="shared" si="1"/>
        <v>12.80343</v>
      </c>
      <c r="F32" s="222">
        <f t="shared" si="2"/>
        <v>511.89657000000005</v>
      </c>
      <c r="G32" s="222">
        <f t="shared" si="3"/>
        <v>0</v>
      </c>
      <c r="H32" s="223">
        <f t="shared" si="4"/>
        <v>0.00012999999955809471</v>
      </c>
      <c r="I32" s="186"/>
      <c r="J32" s="224"/>
      <c r="K32" s="224"/>
    </row>
    <row r="33" spans="1:11" s="185" customFormat="1" ht="15">
      <c r="A33" s="218"/>
      <c r="B33" s="220">
        <v>7</v>
      </c>
      <c r="C33" s="226">
        <f t="shared" si="5"/>
      </c>
      <c r="D33" s="222">
        <f t="shared" si="0"/>
        <v>0</v>
      </c>
      <c r="E33" s="222">
        <f t="shared" si="1"/>
        <v>0</v>
      </c>
      <c r="F33" s="222">
        <f t="shared" si="2"/>
        <v>0</v>
      </c>
      <c r="G33" s="222">
        <f t="shared" si="3"/>
        <v>0</v>
      </c>
      <c r="H33" s="223">
        <f t="shared" si="4"/>
        <v>0</v>
      </c>
      <c r="I33" s="186"/>
      <c r="J33" s="224"/>
      <c r="K33" s="224"/>
    </row>
    <row r="34" spans="1:11" s="185" customFormat="1" ht="15">
      <c r="A34" s="218"/>
      <c r="B34" s="220">
        <v>8</v>
      </c>
      <c r="C34" s="226">
        <f t="shared" si="5"/>
      </c>
      <c r="D34" s="222">
        <f t="shared" si="0"/>
        <v>0</v>
      </c>
      <c r="E34" s="222">
        <f t="shared" si="1"/>
        <v>0</v>
      </c>
      <c r="F34" s="222">
        <f t="shared" si="2"/>
        <v>0</v>
      </c>
      <c r="G34" s="222">
        <f t="shared" si="3"/>
        <v>0</v>
      </c>
      <c r="H34" s="223">
        <f t="shared" si="4"/>
        <v>0</v>
      </c>
      <c r="I34" s="186"/>
      <c r="J34" s="224"/>
      <c r="K34" s="224"/>
    </row>
    <row r="35" spans="1:11" s="185" customFormat="1" ht="15">
      <c r="A35" s="218"/>
      <c r="B35" s="220">
        <v>9</v>
      </c>
      <c r="C35" s="226">
        <f t="shared" si="5"/>
      </c>
      <c r="D35" s="222">
        <f t="shared" si="0"/>
        <v>0</v>
      </c>
      <c r="E35" s="222">
        <f t="shared" si="1"/>
        <v>0</v>
      </c>
      <c r="F35" s="222">
        <f t="shared" si="2"/>
        <v>0</v>
      </c>
      <c r="G35" s="222">
        <f t="shared" si="3"/>
        <v>0</v>
      </c>
      <c r="H35" s="223">
        <f t="shared" si="4"/>
        <v>0</v>
      </c>
      <c r="I35" s="186"/>
      <c r="J35" s="224"/>
      <c r="K35" s="224"/>
    </row>
    <row r="36" spans="1:11" s="185" customFormat="1" ht="15">
      <c r="A36" s="218"/>
      <c r="B36" s="220">
        <v>10</v>
      </c>
      <c r="C36" s="226">
        <f>IF(B36&lt;=$E$11,EDATE(C35,1),"")</f>
      </c>
      <c r="D36" s="222">
        <f t="shared" si="0"/>
        <v>0</v>
      </c>
      <c r="E36" s="222">
        <f t="shared" si="1"/>
        <v>0</v>
      </c>
      <c r="F36" s="222">
        <f t="shared" si="2"/>
        <v>0</v>
      </c>
      <c r="G36" s="222">
        <f t="shared" si="3"/>
        <v>0</v>
      </c>
      <c r="H36" s="223">
        <f t="shared" si="4"/>
        <v>0</v>
      </c>
      <c r="I36" s="186"/>
      <c r="J36" s="224"/>
      <c r="K36" s="224"/>
    </row>
    <row r="37" spans="1:11" s="185" customFormat="1" ht="15">
      <c r="A37" s="218"/>
      <c r="B37" s="220">
        <v>11</v>
      </c>
      <c r="C37" s="226">
        <f t="shared" si="5"/>
      </c>
      <c r="D37" s="222">
        <f t="shared" si="0"/>
        <v>0</v>
      </c>
      <c r="E37" s="222">
        <f t="shared" si="1"/>
        <v>0</v>
      </c>
      <c r="F37" s="222">
        <f t="shared" si="2"/>
        <v>0</v>
      </c>
      <c r="G37" s="222">
        <f t="shared" si="3"/>
        <v>0</v>
      </c>
      <c r="H37" s="223">
        <f t="shared" si="4"/>
        <v>0</v>
      </c>
      <c r="I37" s="186"/>
      <c r="J37" s="224"/>
      <c r="K37" s="224"/>
    </row>
    <row r="38" spans="1:11" s="185" customFormat="1" ht="15">
      <c r="A38" s="218"/>
      <c r="B38" s="220">
        <v>12</v>
      </c>
      <c r="C38" s="226">
        <f t="shared" si="5"/>
      </c>
      <c r="D38" s="222">
        <f t="shared" si="0"/>
        <v>0</v>
      </c>
      <c r="E38" s="222">
        <f t="shared" si="1"/>
        <v>0</v>
      </c>
      <c r="F38" s="222">
        <f t="shared" si="2"/>
        <v>0</v>
      </c>
      <c r="G38" s="222">
        <f t="shared" si="3"/>
        <v>0</v>
      </c>
      <c r="H38" s="223">
        <f t="shared" si="4"/>
        <v>0</v>
      </c>
      <c r="I38" s="186"/>
      <c r="J38" s="224"/>
      <c r="K38" s="224"/>
    </row>
    <row r="39" spans="1:11" s="185" customFormat="1" ht="15">
      <c r="A39" s="218"/>
      <c r="B39" s="220">
        <v>13</v>
      </c>
      <c r="C39" s="226">
        <f t="shared" si="5"/>
      </c>
      <c r="D39" s="222">
        <f t="shared" si="0"/>
        <v>0</v>
      </c>
      <c r="E39" s="222">
        <f t="shared" si="1"/>
        <v>0</v>
      </c>
      <c r="F39" s="222">
        <f t="shared" si="2"/>
        <v>0</v>
      </c>
      <c r="G39" s="222">
        <f t="shared" si="3"/>
        <v>0</v>
      </c>
      <c r="H39" s="223">
        <f t="shared" si="4"/>
        <v>0</v>
      </c>
      <c r="I39" s="186"/>
      <c r="J39" s="224"/>
      <c r="K39" s="224"/>
    </row>
    <row r="40" spans="1:11" s="185" customFormat="1" ht="15">
      <c r="A40" s="218"/>
      <c r="B40" s="220">
        <v>14</v>
      </c>
      <c r="C40" s="226">
        <f t="shared" si="5"/>
      </c>
      <c r="D40" s="222">
        <f t="shared" si="0"/>
        <v>0</v>
      </c>
      <c r="E40" s="222">
        <f t="shared" si="1"/>
        <v>0</v>
      </c>
      <c r="F40" s="222">
        <f t="shared" si="2"/>
        <v>0</v>
      </c>
      <c r="G40" s="222">
        <f t="shared" si="3"/>
        <v>0</v>
      </c>
      <c r="H40" s="223">
        <f t="shared" si="4"/>
        <v>0</v>
      </c>
      <c r="I40" s="186"/>
      <c r="J40" s="224"/>
      <c r="K40" s="224"/>
    </row>
    <row r="41" spans="1:11" s="185" customFormat="1" ht="15">
      <c r="A41" s="218"/>
      <c r="B41" s="220">
        <v>15</v>
      </c>
      <c r="C41" s="226">
        <f t="shared" si="5"/>
      </c>
      <c r="D41" s="222">
        <f t="shared" si="0"/>
        <v>0</v>
      </c>
      <c r="E41" s="222">
        <f t="shared" si="1"/>
        <v>0</v>
      </c>
      <c r="F41" s="222">
        <f t="shared" si="2"/>
        <v>0</v>
      </c>
      <c r="G41" s="222">
        <f t="shared" si="3"/>
        <v>0</v>
      </c>
      <c r="H41" s="223">
        <f t="shared" si="4"/>
        <v>0</v>
      </c>
      <c r="I41" s="186"/>
      <c r="J41" s="224"/>
      <c r="K41" s="224"/>
    </row>
    <row r="42" spans="1:11" s="185" customFormat="1" ht="15">
      <c r="A42" s="218"/>
      <c r="B42" s="220">
        <v>16</v>
      </c>
      <c r="C42" s="226">
        <f t="shared" si="5"/>
      </c>
      <c r="D42" s="222">
        <f t="shared" si="0"/>
        <v>0</v>
      </c>
      <c r="E42" s="222">
        <f t="shared" si="1"/>
        <v>0</v>
      </c>
      <c r="F42" s="222">
        <f t="shared" si="2"/>
        <v>0</v>
      </c>
      <c r="G42" s="222">
        <f t="shared" si="3"/>
        <v>0</v>
      </c>
      <c r="H42" s="223">
        <f t="shared" si="4"/>
        <v>0</v>
      </c>
      <c r="I42" s="186"/>
      <c r="J42" s="224"/>
      <c r="K42" s="224"/>
    </row>
    <row r="43" spans="1:11" s="185" customFormat="1" ht="15">
      <c r="A43" s="218"/>
      <c r="B43" s="220">
        <v>17</v>
      </c>
      <c r="C43" s="226">
        <f t="shared" si="5"/>
      </c>
      <c r="D43" s="222">
        <f t="shared" si="0"/>
        <v>0</v>
      </c>
      <c r="E43" s="222">
        <f t="shared" si="1"/>
        <v>0</v>
      </c>
      <c r="F43" s="222">
        <f t="shared" si="2"/>
        <v>0</v>
      </c>
      <c r="G43" s="222">
        <f t="shared" si="3"/>
        <v>0</v>
      </c>
      <c r="H43" s="223">
        <f t="shared" si="4"/>
        <v>0</v>
      </c>
      <c r="I43" s="186"/>
      <c r="J43" s="224"/>
      <c r="K43" s="224"/>
    </row>
    <row r="44" spans="1:11" s="185" customFormat="1" ht="15">
      <c r="A44" s="218"/>
      <c r="B44" s="220">
        <v>18</v>
      </c>
      <c r="C44" s="226">
        <f t="shared" si="5"/>
      </c>
      <c r="D44" s="222">
        <f t="shared" si="0"/>
        <v>0</v>
      </c>
      <c r="E44" s="222">
        <f t="shared" si="1"/>
        <v>0</v>
      </c>
      <c r="F44" s="222">
        <f t="shared" si="2"/>
        <v>0</v>
      </c>
      <c r="G44" s="222">
        <f t="shared" si="3"/>
        <v>0</v>
      </c>
      <c r="H44" s="223">
        <f t="shared" si="4"/>
        <v>0</v>
      </c>
      <c r="I44" s="186"/>
      <c r="J44" s="224"/>
      <c r="K44" s="224"/>
    </row>
    <row r="45" spans="1:11" s="185" customFormat="1" ht="15">
      <c r="A45" s="218"/>
      <c r="B45" s="220">
        <v>19</v>
      </c>
      <c r="C45" s="226">
        <f t="shared" si="5"/>
      </c>
      <c r="D45" s="222">
        <f t="shared" si="0"/>
        <v>0</v>
      </c>
      <c r="E45" s="222">
        <f t="shared" si="1"/>
        <v>0</v>
      </c>
      <c r="F45" s="222">
        <f t="shared" si="2"/>
        <v>0</v>
      </c>
      <c r="G45" s="222">
        <f t="shared" si="3"/>
        <v>0</v>
      </c>
      <c r="H45" s="223">
        <f t="shared" si="4"/>
        <v>0</v>
      </c>
      <c r="I45" s="186"/>
      <c r="J45" s="224"/>
      <c r="K45" s="224"/>
    </row>
    <row r="46" spans="1:11" s="185" customFormat="1" ht="15">
      <c r="A46" s="218"/>
      <c r="B46" s="220">
        <v>20</v>
      </c>
      <c r="C46" s="226">
        <f t="shared" si="5"/>
      </c>
      <c r="D46" s="222">
        <f t="shared" si="0"/>
        <v>0</v>
      </c>
      <c r="E46" s="222">
        <f t="shared" si="1"/>
        <v>0</v>
      </c>
      <c r="F46" s="222">
        <f t="shared" si="2"/>
        <v>0</v>
      </c>
      <c r="G46" s="222">
        <f t="shared" si="3"/>
        <v>0</v>
      </c>
      <c r="H46" s="223">
        <f t="shared" si="4"/>
        <v>0</v>
      </c>
      <c r="I46" s="186"/>
      <c r="J46" s="224"/>
      <c r="K46" s="224"/>
    </row>
    <row r="47" spans="1:11" s="185" customFormat="1" ht="15">
      <c r="A47" s="218"/>
      <c r="B47" s="220">
        <v>21</v>
      </c>
      <c r="C47" s="226">
        <f t="shared" si="5"/>
      </c>
      <c r="D47" s="222">
        <f t="shared" si="0"/>
        <v>0</v>
      </c>
      <c r="E47" s="222">
        <f t="shared" si="1"/>
        <v>0</v>
      </c>
      <c r="F47" s="222">
        <f t="shared" si="2"/>
        <v>0</v>
      </c>
      <c r="G47" s="222">
        <f t="shared" si="3"/>
        <v>0</v>
      </c>
      <c r="H47" s="223">
        <f t="shared" si="4"/>
        <v>0</v>
      </c>
      <c r="I47" s="186"/>
      <c r="J47" s="224"/>
      <c r="K47" s="224"/>
    </row>
    <row r="48" spans="1:11" s="185" customFormat="1" ht="15">
      <c r="A48" s="218"/>
      <c r="B48" s="220">
        <v>22</v>
      </c>
      <c r="C48" s="226">
        <f t="shared" si="5"/>
      </c>
      <c r="D48" s="222">
        <f t="shared" si="0"/>
        <v>0</v>
      </c>
      <c r="E48" s="222">
        <f t="shared" si="1"/>
        <v>0</v>
      </c>
      <c r="F48" s="222">
        <f t="shared" si="2"/>
        <v>0</v>
      </c>
      <c r="G48" s="222">
        <f t="shared" si="3"/>
        <v>0</v>
      </c>
      <c r="H48" s="223">
        <f t="shared" si="4"/>
        <v>0</v>
      </c>
      <c r="I48" s="186"/>
      <c r="J48" s="224"/>
      <c r="K48" s="224"/>
    </row>
    <row r="49" spans="1:11" s="185" customFormat="1" ht="15">
      <c r="A49" s="218"/>
      <c r="B49" s="220">
        <v>23</v>
      </c>
      <c r="C49" s="226">
        <f t="shared" si="5"/>
      </c>
      <c r="D49" s="222">
        <f t="shared" si="0"/>
        <v>0</v>
      </c>
      <c r="E49" s="222">
        <f t="shared" si="1"/>
        <v>0</v>
      </c>
      <c r="F49" s="222">
        <f t="shared" si="2"/>
        <v>0</v>
      </c>
      <c r="G49" s="222">
        <f t="shared" si="3"/>
        <v>0</v>
      </c>
      <c r="H49" s="223">
        <f t="shared" si="4"/>
        <v>0</v>
      </c>
      <c r="I49" s="186"/>
      <c r="J49" s="224"/>
      <c r="K49" s="224"/>
    </row>
    <row r="50" spans="1:11" s="185" customFormat="1" ht="15">
      <c r="A50" s="218"/>
      <c r="B50" s="220">
        <v>24</v>
      </c>
      <c r="C50" s="226">
        <f t="shared" si="5"/>
      </c>
      <c r="D50" s="222">
        <f t="shared" si="0"/>
        <v>0</v>
      </c>
      <c r="E50" s="222">
        <f t="shared" si="1"/>
        <v>0</v>
      </c>
      <c r="F50" s="222">
        <f t="shared" si="2"/>
        <v>0</v>
      </c>
      <c r="G50" s="222">
        <f t="shared" si="3"/>
        <v>0</v>
      </c>
      <c r="H50" s="223">
        <f t="shared" si="4"/>
        <v>0</v>
      </c>
      <c r="I50" s="186"/>
      <c r="J50" s="224"/>
      <c r="K50" s="224"/>
    </row>
    <row r="51" spans="1:11" s="185" customFormat="1" ht="15">
      <c r="A51" s="218"/>
      <c r="B51" s="220">
        <v>25</v>
      </c>
      <c r="C51" s="226">
        <f t="shared" si="5"/>
      </c>
      <c r="D51" s="222">
        <f t="shared" si="0"/>
        <v>0</v>
      </c>
      <c r="E51" s="222">
        <f t="shared" si="1"/>
        <v>0</v>
      </c>
      <c r="F51" s="222">
        <f t="shared" si="2"/>
        <v>0</v>
      </c>
      <c r="G51" s="222">
        <f t="shared" si="3"/>
        <v>0</v>
      </c>
      <c r="H51" s="223">
        <f t="shared" si="4"/>
        <v>0</v>
      </c>
      <c r="I51" s="186"/>
      <c r="J51" s="224"/>
      <c r="K51" s="224"/>
    </row>
    <row r="52" spans="1:11" s="185" customFormat="1" ht="15">
      <c r="A52" s="218"/>
      <c r="B52" s="220">
        <v>26</v>
      </c>
      <c r="C52" s="226">
        <f t="shared" si="5"/>
      </c>
      <c r="D52" s="222">
        <f t="shared" si="0"/>
        <v>0</v>
      </c>
      <c r="E52" s="222">
        <f t="shared" si="1"/>
        <v>0</v>
      </c>
      <c r="F52" s="222">
        <f t="shared" si="2"/>
        <v>0</v>
      </c>
      <c r="G52" s="222">
        <f t="shared" si="3"/>
        <v>0</v>
      </c>
      <c r="H52" s="223">
        <f t="shared" si="4"/>
        <v>0</v>
      </c>
      <c r="I52" s="186"/>
      <c r="J52" s="224"/>
      <c r="K52" s="224"/>
    </row>
    <row r="53" spans="1:11" s="185" customFormat="1" ht="15">
      <c r="A53" s="218"/>
      <c r="B53" s="220">
        <v>27</v>
      </c>
      <c r="C53" s="226">
        <f t="shared" si="5"/>
      </c>
      <c r="D53" s="222">
        <f t="shared" si="0"/>
        <v>0</v>
      </c>
      <c r="E53" s="222">
        <f t="shared" si="1"/>
        <v>0</v>
      </c>
      <c r="F53" s="222">
        <f t="shared" si="2"/>
        <v>0</v>
      </c>
      <c r="G53" s="222">
        <f t="shared" si="3"/>
        <v>0</v>
      </c>
      <c r="H53" s="223">
        <f t="shared" si="4"/>
        <v>0</v>
      </c>
      <c r="I53" s="186"/>
      <c r="J53" s="224"/>
      <c r="K53" s="224"/>
    </row>
    <row r="54" spans="1:11" s="185" customFormat="1" ht="15">
      <c r="A54" s="218"/>
      <c r="B54" s="220">
        <v>28</v>
      </c>
      <c r="C54" s="226">
        <f t="shared" si="5"/>
      </c>
      <c r="D54" s="222">
        <f t="shared" si="0"/>
        <v>0</v>
      </c>
      <c r="E54" s="222">
        <f t="shared" si="1"/>
        <v>0</v>
      </c>
      <c r="F54" s="222">
        <f t="shared" si="2"/>
        <v>0</v>
      </c>
      <c r="G54" s="222">
        <f t="shared" si="3"/>
        <v>0</v>
      </c>
      <c r="H54" s="223">
        <f t="shared" si="4"/>
        <v>0</v>
      </c>
      <c r="I54" s="186"/>
      <c r="J54" s="224"/>
      <c r="K54" s="224"/>
    </row>
    <row r="55" spans="1:11" s="185" customFormat="1" ht="15">
      <c r="A55" s="218"/>
      <c r="B55" s="220">
        <v>29</v>
      </c>
      <c r="C55" s="226">
        <f t="shared" si="5"/>
      </c>
      <c r="D55" s="222">
        <f t="shared" si="0"/>
        <v>0</v>
      </c>
      <c r="E55" s="222">
        <f t="shared" si="1"/>
        <v>0</v>
      </c>
      <c r="F55" s="222">
        <f t="shared" si="2"/>
        <v>0</v>
      </c>
      <c r="G55" s="222">
        <f t="shared" si="3"/>
        <v>0</v>
      </c>
      <c r="H55" s="223">
        <f t="shared" si="4"/>
        <v>0</v>
      </c>
      <c r="I55" s="186"/>
      <c r="J55" s="224"/>
      <c r="K55" s="224"/>
    </row>
    <row r="56" spans="1:11" s="185" customFormat="1" ht="15">
      <c r="A56" s="218"/>
      <c r="B56" s="220">
        <v>30</v>
      </c>
      <c r="C56" s="226">
        <f t="shared" si="5"/>
      </c>
      <c r="D56" s="222">
        <f t="shared" si="0"/>
        <v>0</v>
      </c>
      <c r="E56" s="222">
        <f t="shared" si="1"/>
        <v>0</v>
      </c>
      <c r="F56" s="222">
        <f t="shared" si="2"/>
        <v>0</v>
      </c>
      <c r="G56" s="222">
        <f t="shared" si="3"/>
        <v>0</v>
      </c>
      <c r="H56" s="223">
        <f t="shared" si="4"/>
        <v>0</v>
      </c>
      <c r="I56" s="186"/>
      <c r="J56" s="224"/>
      <c r="K56" s="224"/>
    </row>
    <row r="57" spans="1:11" s="185" customFormat="1" ht="15">
      <c r="A57" s="218"/>
      <c r="B57" s="220">
        <v>31</v>
      </c>
      <c r="C57" s="226">
        <f t="shared" si="5"/>
      </c>
      <c r="D57" s="222">
        <f t="shared" si="0"/>
        <v>0</v>
      </c>
      <c r="E57" s="222">
        <f t="shared" si="1"/>
        <v>0</v>
      </c>
      <c r="F57" s="222">
        <f t="shared" si="2"/>
        <v>0</v>
      </c>
      <c r="G57" s="222">
        <f t="shared" si="3"/>
        <v>0</v>
      </c>
      <c r="H57" s="223">
        <f t="shared" si="4"/>
        <v>0</v>
      </c>
      <c r="I57" s="186"/>
      <c r="J57" s="224"/>
      <c r="K57" s="224"/>
    </row>
    <row r="58" spans="1:11" s="185" customFormat="1" ht="15">
      <c r="A58" s="218"/>
      <c r="B58" s="220">
        <v>32</v>
      </c>
      <c r="C58" s="226">
        <f t="shared" si="5"/>
      </c>
      <c r="D58" s="222">
        <f t="shared" si="0"/>
        <v>0</v>
      </c>
      <c r="E58" s="222">
        <f t="shared" si="1"/>
        <v>0</v>
      </c>
      <c r="F58" s="222">
        <f t="shared" si="2"/>
        <v>0</v>
      </c>
      <c r="G58" s="222">
        <f t="shared" si="3"/>
        <v>0</v>
      </c>
      <c r="H58" s="223">
        <f t="shared" si="4"/>
        <v>0</v>
      </c>
      <c r="I58" s="186"/>
      <c r="J58" s="224"/>
      <c r="K58" s="224"/>
    </row>
    <row r="59" spans="1:11" s="185" customFormat="1" ht="15">
      <c r="A59" s="218"/>
      <c r="B59" s="220">
        <v>33</v>
      </c>
      <c r="C59" s="226">
        <f t="shared" si="5"/>
      </c>
      <c r="D59" s="222">
        <f t="shared" si="0"/>
        <v>0</v>
      </c>
      <c r="E59" s="222">
        <f t="shared" si="1"/>
        <v>0</v>
      </c>
      <c r="F59" s="222">
        <f t="shared" si="2"/>
        <v>0</v>
      </c>
      <c r="G59" s="222">
        <f t="shared" si="3"/>
        <v>0</v>
      </c>
      <c r="H59" s="223">
        <f t="shared" si="4"/>
        <v>0</v>
      </c>
      <c r="I59" s="186"/>
      <c r="J59" s="224"/>
      <c r="K59" s="224"/>
    </row>
    <row r="60" spans="1:11" s="185" customFormat="1" ht="15">
      <c r="A60" s="218"/>
      <c r="B60" s="220">
        <v>34</v>
      </c>
      <c r="C60" s="226">
        <f t="shared" si="5"/>
      </c>
      <c r="D60" s="222">
        <f t="shared" si="0"/>
        <v>0</v>
      </c>
      <c r="E60" s="222">
        <f t="shared" si="1"/>
        <v>0</v>
      </c>
      <c r="F60" s="222">
        <f t="shared" si="2"/>
        <v>0</v>
      </c>
      <c r="G60" s="222">
        <f t="shared" si="3"/>
        <v>0</v>
      </c>
      <c r="H60" s="223">
        <f t="shared" si="4"/>
        <v>0</v>
      </c>
      <c r="I60" s="186"/>
      <c r="J60" s="224"/>
      <c r="K60" s="224"/>
    </row>
    <row r="61" spans="1:11" s="185" customFormat="1" ht="15">
      <c r="A61" s="218"/>
      <c r="B61" s="220">
        <v>35</v>
      </c>
      <c r="C61" s="226">
        <f t="shared" si="5"/>
      </c>
      <c r="D61" s="222">
        <f t="shared" si="0"/>
        <v>0</v>
      </c>
      <c r="E61" s="222">
        <f t="shared" si="1"/>
        <v>0</v>
      </c>
      <c r="F61" s="222">
        <f t="shared" si="2"/>
        <v>0</v>
      </c>
      <c r="G61" s="222">
        <f t="shared" si="3"/>
        <v>0</v>
      </c>
      <c r="H61" s="223">
        <f t="shared" si="4"/>
        <v>0</v>
      </c>
      <c r="I61" s="186"/>
      <c r="J61" s="224"/>
      <c r="K61" s="224"/>
    </row>
    <row r="62" spans="1:11" s="185" customFormat="1" ht="15">
      <c r="A62" s="218"/>
      <c r="B62" s="220">
        <v>36</v>
      </c>
      <c r="C62" s="226">
        <f t="shared" si="5"/>
      </c>
      <c r="D62" s="222">
        <f t="shared" si="0"/>
        <v>0</v>
      </c>
      <c r="E62" s="222">
        <f t="shared" si="1"/>
        <v>0</v>
      </c>
      <c r="F62" s="222">
        <f t="shared" si="2"/>
        <v>0</v>
      </c>
      <c r="G62" s="222">
        <f t="shared" si="3"/>
        <v>0</v>
      </c>
      <c r="H62" s="223">
        <f t="shared" si="4"/>
        <v>0</v>
      </c>
      <c r="I62" s="186"/>
      <c r="J62" s="224"/>
      <c r="K62" s="224"/>
    </row>
    <row r="63" spans="1:11" s="185" customFormat="1" ht="15">
      <c r="A63" s="218"/>
      <c r="B63" s="220">
        <v>37</v>
      </c>
      <c r="C63" s="226">
        <f t="shared" si="5"/>
      </c>
      <c r="D63" s="222">
        <f t="shared" si="0"/>
        <v>0</v>
      </c>
      <c r="E63" s="222">
        <f t="shared" si="1"/>
        <v>0</v>
      </c>
      <c r="F63" s="222">
        <f t="shared" si="2"/>
        <v>0</v>
      </c>
      <c r="G63" s="222">
        <f t="shared" si="3"/>
        <v>0</v>
      </c>
      <c r="H63" s="223">
        <f t="shared" si="4"/>
        <v>0</v>
      </c>
      <c r="I63" s="186"/>
      <c r="J63" s="224"/>
      <c r="K63" s="224"/>
    </row>
    <row r="64" spans="1:11" s="185" customFormat="1" ht="15">
      <c r="A64" s="218"/>
      <c r="B64" s="220">
        <v>38</v>
      </c>
      <c r="C64" s="226">
        <f t="shared" si="5"/>
      </c>
      <c r="D64" s="222">
        <f t="shared" si="0"/>
        <v>0</v>
      </c>
      <c r="E64" s="222">
        <f t="shared" si="1"/>
        <v>0</v>
      </c>
      <c r="F64" s="222">
        <f t="shared" si="2"/>
        <v>0</v>
      </c>
      <c r="G64" s="222">
        <f t="shared" si="3"/>
        <v>0</v>
      </c>
      <c r="H64" s="223">
        <f t="shared" si="4"/>
        <v>0</v>
      </c>
      <c r="I64" s="186"/>
      <c r="J64" s="224"/>
      <c r="K64" s="224"/>
    </row>
    <row r="65" spans="1:11" s="185" customFormat="1" ht="15">
      <c r="A65" s="218"/>
      <c r="B65" s="220">
        <v>39</v>
      </c>
      <c r="C65" s="226">
        <f t="shared" si="5"/>
      </c>
      <c r="D65" s="222">
        <f t="shared" si="0"/>
        <v>0</v>
      </c>
      <c r="E65" s="222">
        <f t="shared" si="1"/>
        <v>0</v>
      </c>
      <c r="F65" s="222">
        <f t="shared" si="2"/>
        <v>0</v>
      </c>
      <c r="G65" s="222">
        <f t="shared" si="3"/>
        <v>0</v>
      </c>
      <c r="H65" s="223">
        <f t="shared" si="4"/>
        <v>0</v>
      </c>
      <c r="I65" s="186"/>
      <c r="J65" s="224"/>
      <c r="K65" s="224"/>
    </row>
    <row r="66" spans="1:11" s="185" customFormat="1" ht="15">
      <c r="A66" s="218"/>
      <c r="B66" s="220">
        <v>40</v>
      </c>
      <c r="C66" s="226">
        <f t="shared" si="5"/>
      </c>
      <c r="D66" s="222">
        <f t="shared" si="0"/>
        <v>0</v>
      </c>
      <c r="E66" s="222">
        <f t="shared" si="1"/>
        <v>0</v>
      </c>
      <c r="F66" s="222">
        <f t="shared" si="2"/>
        <v>0</v>
      </c>
      <c r="G66" s="222">
        <f t="shared" si="3"/>
        <v>0</v>
      </c>
      <c r="H66" s="223">
        <f t="shared" si="4"/>
        <v>0</v>
      </c>
      <c r="I66" s="186"/>
      <c r="J66" s="224"/>
      <c r="K66" s="224"/>
    </row>
    <row r="67" spans="1:11" s="185" customFormat="1" ht="15">
      <c r="A67" s="218"/>
      <c r="B67" s="220">
        <v>41</v>
      </c>
      <c r="C67" s="226">
        <f t="shared" si="5"/>
      </c>
      <c r="D67" s="222">
        <f t="shared" si="0"/>
        <v>0</v>
      </c>
      <c r="E67" s="222">
        <f t="shared" si="1"/>
        <v>0</v>
      </c>
      <c r="F67" s="222">
        <f t="shared" si="2"/>
        <v>0</v>
      </c>
      <c r="G67" s="222">
        <f t="shared" si="3"/>
        <v>0</v>
      </c>
      <c r="H67" s="223">
        <f t="shared" si="4"/>
        <v>0</v>
      </c>
      <c r="I67" s="186"/>
      <c r="J67" s="224"/>
      <c r="K67" s="224"/>
    </row>
    <row r="68" spans="1:11" s="185" customFormat="1" ht="15">
      <c r="A68" s="218"/>
      <c r="B68" s="220">
        <v>42</v>
      </c>
      <c r="C68" s="226">
        <f t="shared" si="5"/>
      </c>
      <c r="D68" s="222">
        <f t="shared" si="0"/>
        <v>0</v>
      </c>
      <c r="E68" s="222">
        <f t="shared" si="1"/>
        <v>0</v>
      </c>
      <c r="F68" s="222">
        <f t="shared" si="2"/>
        <v>0</v>
      </c>
      <c r="G68" s="222">
        <f t="shared" si="3"/>
        <v>0</v>
      </c>
      <c r="H68" s="223">
        <f t="shared" si="4"/>
        <v>0</v>
      </c>
      <c r="I68" s="186"/>
      <c r="J68" s="224"/>
      <c r="K68" s="224"/>
    </row>
    <row r="69" spans="1:11" s="185" customFormat="1" ht="15">
      <c r="A69" s="218"/>
      <c r="B69" s="220">
        <v>43</v>
      </c>
      <c r="C69" s="226">
        <f t="shared" si="5"/>
      </c>
      <c r="D69" s="222">
        <f t="shared" si="0"/>
        <v>0</v>
      </c>
      <c r="E69" s="222">
        <f t="shared" si="1"/>
        <v>0</v>
      </c>
      <c r="F69" s="222">
        <f t="shared" si="2"/>
        <v>0</v>
      </c>
      <c r="G69" s="222">
        <f t="shared" si="3"/>
        <v>0</v>
      </c>
      <c r="H69" s="223">
        <f t="shared" si="4"/>
        <v>0</v>
      </c>
      <c r="I69" s="186"/>
      <c r="J69" s="224"/>
      <c r="K69" s="224"/>
    </row>
    <row r="70" spans="1:11" s="185" customFormat="1" ht="15">
      <c r="A70" s="218"/>
      <c r="B70" s="220">
        <v>44</v>
      </c>
      <c r="C70" s="226">
        <f t="shared" si="5"/>
      </c>
      <c r="D70" s="222">
        <f t="shared" si="0"/>
        <v>0</v>
      </c>
      <c r="E70" s="222">
        <f t="shared" si="1"/>
        <v>0</v>
      </c>
      <c r="F70" s="222">
        <f t="shared" si="2"/>
        <v>0</v>
      </c>
      <c r="G70" s="222">
        <f t="shared" si="3"/>
        <v>0</v>
      </c>
      <c r="H70" s="223">
        <f t="shared" si="4"/>
        <v>0</v>
      </c>
      <c r="I70" s="186"/>
      <c r="J70" s="224"/>
      <c r="K70" s="224"/>
    </row>
    <row r="71" spans="1:11" s="185" customFormat="1" ht="15">
      <c r="A71" s="218"/>
      <c r="B71" s="220">
        <v>45</v>
      </c>
      <c r="C71" s="226">
        <f t="shared" si="5"/>
      </c>
      <c r="D71" s="222">
        <f t="shared" si="0"/>
        <v>0</v>
      </c>
      <c r="E71" s="222">
        <f t="shared" si="1"/>
        <v>0</v>
      </c>
      <c r="F71" s="222">
        <f t="shared" si="2"/>
        <v>0</v>
      </c>
      <c r="G71" s="222">
        <f t="shared" si="3"/>
        <v>0</v>
      </c>
      <c r="H71" s="223">
        <f t="shared" si="4"/>
        <v>0</v>
      </c>
      <c r="I71" s="186"/>
      <c r="J71" s="224"/>
      <c r="K71" s="224"/>
    </row>
    <row r="72" spans="1:11" s="185" customFormat="1" ht="15">
      <c r="A72" s="218"/>
      <c r="B72" s="220">
        <v>46</v>
      </c>
      <c r="C72" s="226">
        <f t="shared" si="5"/>
      </c>
      <c r="D72" s="222">
        <f t="shared" si="0"/>
        <v>0</v>
      </c>
      <c r="E72" s="222">
        <f t="shared" si="1"/>
        <v>0</v>
      </c>
      <c r="F72" s="222">
        <f t="shared" si="2"/>
        <v>0</v>
      </c>
      <c r="G72" s="222">
        <f t="shared" si="3"/>
        <v>0</v>
      </c>
      <c r="H72" s="223">
        <f t="shared" si="4"/>
        <v>0</v>
      </c>
      <c r="I72" s="186"/>
      <c r="J72" s="224"/>
      <c r="K72" s="224"/>
    </row>
    <row r="73" spans="1:11" s="185" customFormat="1" ht="15">
      <c r="A73" s="218"/>
      <c r="B73" s="220">
        <v>47</v>
      </c>
      <c r="C73" s="226">
        <f t="shared" si="5"/>
      </c>
      <c r="D73" s="222">
        <f t="shared" si="0"/>
        <v>0</v>
      </c>
      <c r="E73" s="222">
        <f t="shared" si="1"/>
        <v>0</v>
      </c>
      <c r="F73" s="222">
        <f t="shared" si="2"/>
        <v>0</v>
      </c>
      <c r="G73" s="222">
        <f t="shared" si="3"/>
        <v>0</v>
      </c>
      <c r="H73" s="223">
        <f t="shared" si="4"/>
        <v>0</v>
      </c>
      <c r="I73" s="186"/>
      <c r="J73" s="224"/>
      <c r="K73" s="224"/>
    </row>
    <row r="74" spans="1:11" s="185" customFormat="1" ht="15">
      <c r="A74" s="218"/>
      <c r="B74" s="220">
        <v>48</v>
      </c>
      <c r="C74" s="226">
        <f t="shared" si="5"/>
      </c>
      <c r="D74" s="222">
        <f t="shared" si="0"/>
        <v>0</v>
      </c>
      <c r="E74" s="222">
        <f t="shared" si="1"/>
        <v>0</v>
      </c>
      <c r="F74" s="222">
        <f t="shared" si="2"/>
        <v>0</v>
      </c>
      <c r="G74" s="222">
        <f t="shared" si="3"/>
        <v>0</v>
      </c>
      <c r="H74" s="223">
        <f t="shared" si="4"/>
        <v>0</v>
      </c>
      <c r="I74" s="186"/>
      <c r="J74" s="224"/>
      <c r="K74" s="224"/>
    </row>
    <row r="75" spans="1:11" s="185" customFormat="1" ht="15">
      <c r="A75" s="218"/>
      <c r="B75" s="220">
        <v>49</v>
      </c>
      <c r="C75" s="226">
        <f t="shared" si="5"/>
      </c>
      <c r="D75" s="222">
        <f t="shared" si="0"/>
        <v>0</v>
      </c>
      <c r="E75" s="222">
        <f t="shared" si="1"/>
        <v>0</v>
      </c>
      <c r="F75" s="222">
        <f t="shared" si="2"/>
        <v>0</v>
      </c>
      <c r="G75" s="222">
        <f t="shared" si="3"/>
        <v>0</v>
      </c>
      <c r="H75" s="223">
        <f t="shared" si="4"/>
        <v>0</v>
      </c>
      <c r="I75" s="186"/>
      <c r="J75" s="224"/>
      <c r="K75" s="224"/>
    </row>
    <row r="76" spans="1:11" s="185" customFormat="1" ht="15">
      <c r="A76" s="218"/>
      <c r="B76" s="220">
        <v>50</v>
      </c>
      <c r="C76" s="226">
        <f t="shared" si="5"/>
      </c>
      <c r="D76" s="222">
        <f t="shared" si="0"/>
        <v>0</v>
      </c>
      <c r="E76" s="222">
        <f t="shared" si="1"/>
        <v>0</v>
      </c>
      <c r="F76" s="222">
        <f t="shared" si="2"/>
        <v>0</v>
      </c>
      <c r="G76" s="222">
        <f t="shared" si="3"/>
        <v>0</v>
      </c>
      <c r="H76" s="223">
        <f t="shared" si="4"/>
        <v>0</v>
      </c>
      <c r="I76" s="186"/>
      <c r="J76" s="224"/>
      <c r="K76" s="224"/>
    </row>
    <row r="77" spans="1:11" s="185" customFormat="1" ht="15">
      <c r="A77" s="218"/>
      <c r="B77" s="220">
        <v>51</v>
      </c>
      <c r="C77" s="226">
        <f t="shared" si="5"/>
      </c>
      <c r="D77" s="222">
        <f t="shared" si="0"/>
        <v>0</v>
      </c>
      <c r="E77" s="222">
        <f t="shared" si="1"/>
        <v>0</v>
      </c>
      <c r="F77" s="222">
        <f t="shared" si="2"/>
        <v>0</v>
      </c>
      <c r="G77" s="222">
        <f t="shared" si="3"/>
        <v>0</v>
      </c>
      <c r="H77" s="223">
        <f t="shared" si="4"/>
        <v>0</v>
      </c>
      <c r="I77" s="186"/>
      <c r="J77" s="224"/>
      <c r="K77" s="224"/>
    </row>
    <row r="78" spans="1:11" s="185" customFormat="1" ht="15">
      <c r="A78" s="218"/>
      <c r="B78" s="220">
        <v>52</v>
      </c>
      <c r="C78" s="226">
        <f t="shared" si="5"/>
      </c>
      <c r="D78" s="222">
        <f t="shared" si="0"/>
        <v>0</v>
      </c>
      <c r="E78" s="222">
        <f t="shared" si="1"/>
        <v>0</v>
      </c>
      <c r="F78" s="222">
        <f t="shared" si="2"/>
        <v>0</v>
      </c>
      <c r="G78" s="222">
        <f t="shared" si="3"/>
        <v>0</v>
      </c>
      <c r="H78" s="223">
        <f t="shared" si="4"/>
        <v>0</v>
      </c>
      <c r="I78" s="186"/>
      <c r="J78" s="224"/>
      <c r="K78" s="224"/>
    </row>
    <row r="79" spans="1:11" s="185" customFormat="1" ht="15">
      <c r="A79" s="218"/>
      <c r="B79" s="220">
        <v>53</v>
      </c>
      <c r="C79" s="226">
        <f t="shared" si="5"/>
      </c>
      <c r="D79" s="222">
        <f t="shared" si="0"/>
        <v>0</v>
      </c>
      <c r="E79" s="222">
        <f t="shared" si="1"/>
        <v>0</v>
      </c>
      <c r="F79" s="222">
        <f t="shared" si="2"/>
        <v>0</v>
      </c>
      <c r="G79" s="222">
        <f t="shared" si="3"/>
        <v>0</v>
      </c>
      <c r="H79" s="223">
        <f t="shared" si="4"/>
        <v>0</v>
      </c>
      <c r="I79" s="186"/>
      <c r="J79" s="224"/>
      <c r="K79" s="224"/>
    </row>
    <row r="80" spans="1:11" s="185" customFormat="1" ht="15">
      <c r="A80" s="218"/>
      <c r="B80" s="220">
        <v>54</v>
      </c>
      <c r="C80" s="226">
        <f t="shared" si="5"/>
      </c>
      <c r="D80" s="222">
        <f t="shared" si="0"/>
        <v>0</v>
      </c>
      <c r="E80" s="222">
        <f t="shared" si="1"/>
        <v>0</v>
      </c>
      <c r="F80" s="222">
        <f t="shared" si="2"/>
        <v>0</v>
      </c>
      <c r="G80" s="222">
        <f t="shared" si="3"/>
        <v>0</v>
      </c>
      <c r="H80" s="223">
        <f t="shared" si="4"/>
        <v>0</v>
      </c>
      <c r="I80" s="186"/>
      <c r="J80" s="224"/>
      <c r="K80" s="224"/>
    </row>
    <row r="81" spans="1:11" s="185" customFormat="1" ht="15">
      <c r="A81" s="218"/>
      <c r="B81" s="220">
        <v>55</v>
      </c>
      <c r="C81" s="226">
        <f t="shared" si="5"/>
      </c>
      <c r="D81" s="222">
        <f t="shared" si="0"/>
        <v>0</v>
      </c>
      <c r="E81" s="222">
        <f t="shared" si="1"/>
        <v>0</v>
      </c>
      <c r="F81" s="222">
        <f t="shared" si="2"/>
        <v>0</v>
      </c>
      <c r="G81" s="222">
        <f t="shared" si="3"/>
        <v>0</v>
      </c>
      <c r="H81" s="223">
        <f t="shared" si="4"/>
        <v>0</v>
      </c>
      <c r="I81" s="186"/>
      <c r="J81" s="224"/>
      <c r="K81" s="224"/>
    </row>
    <row r="82" spans="1:11" s="185" customFormat="1" ht="15">
      <c r="A82" s="218"/>
      <c r="B82" s="220">
        <v>56</v>
      </c>
      <c r="C82" s="226">
        <f t="shared" si="5"/>
      </c>
      <c r="D82" s="222">
        <f t="shared" si="0"/>
        <v>0</v>
      </c>
      <c r="E82" s="222">
        <f t="shared" si="1"/>
        <v>0</v>
      </c>
      <c r="F82" s="222">
        <f t="shared" si="2"/>
        <v>0</v>
      </c>
      <c r="G82" s="222">
        <f t="shared" si="3"/>
        <v>0</v>
      </c>
      <c r="H82" s="223">
        <f t="shared" si="4"/>
        <v>0</v>
      </c>
      <c r="I82" s="186"/>
      <c r="J82" s="224"/>
      <c r="K82" s="224"/>
    </row>
    <row r="83" spans="1:11" s="185" customFormat="1" ht="15">
      <c r="A83" s="218"/>
      <c r="B83" s="220">
        <v>57</v>
      </c>
      <c r="C83" s="226">
        <f t="shared" si="5"/>
      </c>
      <c r="D83" s="222">
        <f t="shared" si="0"/>
        <v>0</v>
      </c>
      <c r="E83" s="222">
        <f t="shared" si="1"/>
        <v>0</v>
      </c>
      <c r="F83" s="222">
        <f t="shared" si="2"/>
        <v>0</v>
      </c>
      <c r="G83" s="222">
        <f t="shared" si="3"/>
        <v>0</v>
      </c>
      <c r="H83" s="223">
        <f t="shared" si="4"/>
        <v>0</v>
      </c>
      <c r="I83" s="186"/>
      <c r="J83" s="224"/>
      <c r="K83" s="224"/>
    </row>
    <row r="84" spans="1:11" s="185" customFormat="1" ht="15">
      <c r="A84" s="218"/>
      <c r="B84" s="220">
        <v>58</v>
      </c>
      <c r="C84" s="226">
        <f t="shared" si="5"/>
      </c>
      <c r="D84" s="222">
        <f t="shared" si="0"/>
        <v>0</v>
      </c>
      <c r="E84" s="222">
        <f t="shared" si="1"/>
        <v>0</v>
      </c>
      <c r="F84" s="222">
        <f t="shared" si="2"/>
        <v>0</v>
      </c>
      <c r="G84" s="222">
        <f t="shared" si="3"/>
        <v>0</v>
      </c>
      <c r="H84" s="223">
        <f t="shared" si="4"/>
        <v>0</v>
      </c>
      <c r="I84" s="186"/>
      <c r="J84" s="224"/>
      <c r="K84" s="224"/>
    </row>
    <row r="85" spans="1:11" s="185" customFormat="1" ht="15">
      <c r="A85" s="218"/>
      <c r="B85" s="220">
        <v>59</v>
      </c>
      <c r="C85" s="226">
        <f t="shared" si="5"/>
      </c>
      <c r="D85" s="222">
        <f t="shared" si="0"/>
        <v>0</v>
      </c>
      <c r="E85" s="222">
        <f t="shared" si="1"/>
        <v>0</v>
      </c>
      <c r="F85" s="222">
        <f t="shared" si="2"/>
        <v>0</v>
      </c>
      <c r="G85" s="222">
        <f t="shared" si="3"/>
        <v>0</v>
      </c>
      <c r="H85" s="223">
        <f t="shared" si="4"/>
        <v>0</v>
      </c>
      <c r="I85" s="186"/>
      <c r="J85" s="224"/>
      <c r="K85" s="224"/>
    </row>
    <row r="86" spans="1:11" s="185" customFormat="1" ht="15">
      <c r="A86" s="218"/>
      <c r="B86" s="220">
        <v>60</v>
      </c>
      <c r="C86" s="226">
        <f t="shared" si="5"/>
      </c>
      <c r="D86" s="222">
        <f t="shared" si="0"/>
        <v>0</v>
      </c>
      <c r="E86" s="222">
        <f t="shared" si="1"/>
        <v>0</v>
      </c>
      <c r="F86" s="222">
        <f t="shared" si="2"/>
        <v>0</v>
      </c>
      <c r="G86" s="222">
        <f t="shared" si="3"/>
        <v>0</v>
      </c>
      <c r="H86" s="223">
        <f t="shared" si="4"/>
        <v>0</v>
      </c>
      <c r="I86" s="186"/>
      <c r="J86" s="224"/>
      <c r="K86" s="224"/>
    </row>
    <row r="87" spans="1:11" s="185" customFormat="1" ht="15">
      <c r="A87" s="218"/>
      <c r="B87" s="220">
        <v>61</v>
      </c>
      <c r="C87" s="226">
        <f t="shared" si="5"/>
      </c>
      <c r="D87" s="222">
        <f t="shared" si="0"/>
        <v>0</v>
      </c>
      <c r="E87" s="222">
        <f t="shared" si="1"/>
        <v>0</v>
      </c>
      <c r="F87" s="222">
        <f t="shared" si="2"/>
        <v>0</v>
      </c>
      <c r="G87" s="222">
        <f t="shared" si="3"/>
        <v>0</v>
      </c>
      <c r="H87" s="223">
        <f t="shared" si="4"/>
        <v>0</v>
      </c>
      <c r="I87" s="186"/>
      <c r="J87" s="224"/>
      <c r="K87" s="224"/>
    </row>
    <row r="88" spans="1:11" s="185" customFormat="1" ht="15">
      <c r="A88" s="218"/>
      <c r="B88" s="220">
        <v>62</v>
      </c>
      <c r="C88" s="226">
        <f t="shared" si="5"/>
      </c>
      <c r="D88" s="222">
        <f t="shared" si="0"/>
        <v>0</v>
      </c>
      <c r="E88" s="222">
        <f t="shared" si="1"/>
        <v>0</v>
      </c>
      <c r="F88" s="222">
        <f t="shared" si="2"/>
        <v>0</v>
      </c>
      <c r="G88" s="222">
        <f t="shared" si="3"/>
        <v>0</v>
      </c>
      <c r="H88" s="223">
        <f t="shared" si="4"/>
        <v>0</v>
      </c>
      <c r="I88" s="186"/>
      <c r="J88" s="224"/>
      <c r="K88" s="224"/>
    </row>
    <row r="89" spans="1:11" s="185" customFormat="1" ht="15">
      <c r="A89" s="218"/>
      <c r="B89" s="220">
        <v>63</v>
      </c>
      <c r="C89" s="226">
        <f t="shared" si="5"/>
      </c>
      <c r="D89" s="222">
        <f t="shared" si="0"/>
        <v>0</v>
      </c>
      <c r="E89" s="222">
        <f t="shared" si="1"/>
        <v>0</v>
      </c>
      <c r="F89" s="222">
        <f t="shared" si="2"/>
        <v>0</v>
      </c>
      <c r="G89" s="222">
        <f t="shared" si="3"/>
        <v>0</v>
      </c>
      <c r="H89" s="223">
        <f t="shared" si="4"/>
        <v>0</v>
      </c>
      <c r="I89" s="186"/>
      <c r="J89" s="224"/>
      <c r="K89" s="224"/>
    </row>
    <row r="90" spans="1:11" s="185" customFormat="1" ht="15">
      <c r="A90" s="218"/>
      <c r="B90" s="220">
        <v>64</v>
      </c>
      <c r="C90" s="226">
        <f t="shared" si="5"/>
      </c>
      <c r="D90" s="222">
        <f t="shared" si="0"/>
        <v>0</v>
      </c>
      <c r="E90" s="222">
        <f t="shared" si="1"/>
        <v>0</v>
      </c>
      <c r="F90" s="222">
        <f t="shared" si="2"/>
        <v>0</v>
      </c>
      <c r="G90" s="222">
        <f t="shared" si="3"/>
        <v>0</v>
      </c>
      <c r="H90" s="223">
        <f t="shared" si="4"/>
        <v>0</v>
      </c>
      <c r="I90" s="186"/>
      <c r="J90" s="224"/>
      <c r="K90" s="224"/>
    </row>
    <row r="91" spans="1:11" s="185" customFormat="1" ht="15">
      <c r="A91" s="218"/>
      <c r="B91" s="220">
        <v>65</v>
      </c>
      <c r="C91" s="226">
        <f t="shared" si="5"/>
      </c>
      <c r="D91" s="222">
        <f aca="true" t="shared" si="6" ref="D91:D98">IF($B91&lt;=E$11,A$28,0)</f>
        <v>0</v>
      </c>
      <c r="E91" s="222">
        <f aca="true" t="shared" si="7" ref="E91:E98">IF(D91=0,0,CEILING(H90*((1+E$19/12)-1),0.00001))</f>
        <v>0</v>
      </c>
      <c r="F91" s="222">
        <f aca="true" t="shared" si="8" ref="F91:F98">IF(B91&lt;=$E$11,D91-E91,0)</f>
        <v>0</v>
      </c>
      <c r="G91" s="222">
        <f aca="true" t="shared" si="9" ref="G91:G98">IF(B91=0,G90,G90-D91)</f>
        <v>0</v>
      </c>
      <c r="H91" s="223">
        <f t="shared" si="4"/>
        <v>0</v>
      </c>
      <c r="I91" s="186"/>
      <c r="J91" s="224"/>
      <c r="K91" s="224"/>
    </row>
    <row r="92" spans="1:11" s="185" customFormat="1" ht="15">
      <c r="A92" s="218"/>
      <c r="B92" s="220">
        <v>66</v>
      </c>
      <c r="C92" s="226">
        <f t="shared" si="5"/>
      </c>
      <c r="D92" s="222">
        <f t="shared" si="6"/>
        <v>0</v>
      </c>
      <c r="E92" s="222">
        <f t="shared" si="7"/>
        <v>0</v>
      </c>
      <c r="F92" s="222">
        <f t="shared" si="8"/>
        <v>0</v>
      </c>
      <c r="G92" s="222">
        <f t="shared" si="9"/>
        <v>0</v>
      </c>
      <c r="H92" s="223">
        <f aca="true" t="shared" si="10" ref="H92:H98">IF(B92&lt;=$E$11,H91-F92,0)</f>
        <v>0</v>
      </c>
      <c r="I92" s="186"/>
      <c r="J92" s="224"/>
      <c r="K92" s="224"/>
    </row>
    <row r="93" spans="1:11" s="185" customFormat="1" ht="15">
      <c r="A93" s="218"/>
      <c r="B93" s="220">
        <v>67</v>
      </c>
      <c r="C93" s="226">
        <f aca="true" t="shared" si="11" ref="C93:C98">IF(B93&lt;=$E$11,EDATE(C92,1),"")</f>
      </c>
      <c r="D93" s="222">
        <f t="shared" si="6"/>
        <v>0</v>
      </c>
      <c r="E93" s="222">
        <f t="shared" si="7"/>
        <v>0</v>
      </c>
      <c r="F93" s="222">
        <f t="shared" si="8"/>
        <v>0</v>
      </c>
      <c r="G93" s="222">
        <f t="shared" si="9"/>
        <v>0</v>
      </c>
      <c r="H93" s="223">
        <f t="shared" si="10"/>
        <v>0</v>
      </c>
      <c r="I93" s="186"/>
      <c r="J93" s="224"/>
      <c r="K93" s="224"/>
    </row>
    <row r="94" spans="1:11" s="185" customFormat="1" ht="15">
      <c r="A94" s="218"/>
      <c r="B94" s="220">
        <v>68</v>
      </c>
      <c r="C94" s="226">
        <f t="shared" si="11"/>
      </c>
      <c r="D94" s="222">
        <f t="shared" si="6"/>
        <v>0</v>
      </c>
      <c r="E94" s="222">
        <f t="shared" si="7"/>
        <v>0</v>
      </c>
      <c r="F94" s="222">
        <f t="shared" si="8"/>
        <v>0</v>
      </c>
      <c r="G94" s="222">
        <f t="shared" si="9"/>
        <v>0</v>
      </c>
      <c r="H94" s="223">
        <f t="shared" si="10"/>
        <v>0</v>
      </c>
      <c r="I94" s="186"/>
      <c r="J94" s="224"/>
      <c r="K94" s="224"/>
    </row>
    <row r="95" spans="1:11" s="185" customFormat="1" ht="15">
      <c r="A95" s="218"/>
      <c r="B95" s="220">
        <v>69</v>
      </c>
      <c r="C95" s="226">
        <f t="shared" si="11"/>
      </c>
      <c r="D95" s="222">
        <f t="shared" si="6"/>
        <v>0</v>
      </c>
      <c r="E95" s="222">
        <f t="shared" si="7"/>
        <v>0</v>
      </c>
      <c r="F95" s="222">
        <f t="shared" si="8"/>
        <v>0</v>
      </c>
      <c r="G95" s="222">
        <f t="shared" si="9"/>
        <v>0</v>
      </c>
      <c r="H95" s="223">
        <f t="shared" si="10"/>
        <v>0</v>
      </c>
      <c r="I95" s="186"/>
      <c r="J95" s="224"/>
      <c r="K95" s="224"/>
    </row>
    <row r="96" spans="1:11" s="185" customFormat="1" ht="15">
      <c r="A96" s="218"/>
      <c r="B96" s="220">
        <v>70</v>
      </c>
      <c r="C96" s="226">
        <f t="shared" si="11"/>
      </c>
      <c r="D96" s="222">
        <f t="shared" si="6"/>
        <v>0</v>
      </c>
      <c r="E96" s="222">
        <f t="shared" si="7"/>
        <v>0</v>
      </c>
      <c r="F96" s="222">
        <f t="shared" si="8"/>
        <v>0</v>
      </c>
      <c r="G96" s="222">
        <f t="shared" si="9"/>
        <v>0</v>
      </c>
      <c r="H96" s="223">
        <f t="shared" si="10"/>
        <v>0</v>
      </c>
      <c r="I96" s="186"/>
      <c r="J96" s="224"/>
      <c r="K96" s="224"/>
    </row>
    <row r="97" spans="1:11" s="185" customFormat="1" ht="15">
      <c r="A97" s="218"/>
      <c r="B97" s="220">
        <v>71</v>
      </c>
      <c r="C97" s="226">
        <f t="shared" si="11"/>
      </c>
      <c r="D97" s="222">
        <f t="shared" si="6"/>
        <v>0</v>
      </c>
      <c r="E97" s="222">
        <f t="shared" si="7"/>
        <v>0</v>
      </c>
      <c r="F97" s="222">
        <f t="shared" si="8"/>
        <v>0</v>
      </c>
      <c r="G97" s="222">
        <f t="shared" si="9"/>
        <v>0</v>
      </c>
      <c r="H97" s="223">
        <f t="shared" si="10"/>
        <v>0</v>
      </c>
      <c r="I97" s="186"/>
      <c r="J97" s="224"/>
      <c r="K97" s="224"/>
    </row>
    <row r="98" spans="1:11" s="185" customFormat="1" ht="15">
      <c r="A98" s="218"/>
      <c r="B98" s="220">
        <v>72</v>
      </c>
      <c r="C98" s="226">
        <f t="shared" si="11"/>
      </c>
      <c r="D98" s="222">
        <f t="shared" si="6"/>
        <v>0</v>
      </c>
      <c r="E98" s="222">
        <f t="shared" si="7"/>
        <v>0</v>
      </c>
      <c r="F98" s="222">
        <f t="shared" si="8"/>
        <v>0</v>
      </c>
      <c r="G98" s="222">
        <f t="shared" si="9"/>
        <v>0</v>
      </c>
      <c r="H98" s="223">
        <f t="shared" si="10"/>
        <v>0</v>
      </c>
      <c r="I98" s="186"/>
      <c r="J98" s="224"/>
      <c r="K98" s="224"/>
    </row>
    <row r="99" spans="1:10" s="185" customFormat="1" ht="15">
      <c r="A99" s="218"/>
      <c r="C99" s="186"/>
      <c r="D99" s="187"/>
      <c r="E99" s="186"/>
      <c r="F99" s="186"/>
      <c r="G99" s="186"/>
      <c r="I99" s="218"/>
      <c r="J99" s="218"/>
    </row>
    <row r="100" spans="2:5" ht="12.75">
      <c r="B100" s="311" t="s">
        <v>153</v>
      </c>
      <c r="C100" s="311"/>
      <c r="D100" s="311"/>
      <c r="E100" s="166" t="str">
        <f>E8&amp;" "&amp;"от дата"&amp;" "&amp;TEXT(E6,"d.m.yyyy г.")</f>
        <v>202202 от дата 14.9.2011 г.</v>
      </c>
    </row>
    <row r="101" spans="1:10" s="185" customFormat="1" ht="15">
      <c r="A101" s="218"/>
      <c r="C101" s="186"/>
      <c r="D101" s="187"/>
      <c r="E101" s="186"/>
      <c r="F101" s="186"/>
      <c r="G101" s="186"/>
      <c r="I101" s="218"/>
      <c r="J101" s="218"/>
    </row>
    <row r="102" spans="1:10" s="185" customFormat="1" ht="15">
      <c r="A102" s="218"/>
      <c r="C102" s="186"/>
      <c r="D102" s="187"/>
      <c r="E102" s="186"/>
      <c r="F102" s="186"/>
      <c r="G102" s="186"/>
      <c r="I102" s="218"/>
      <c r="J102" s="218"/>
    </row>
    <row r="103" spans="1:10" s="185" customFormat="1" ht="15">
      <c r="A103" s="218"/>
      <c r="B103" s="228"/>
      <c r="C103" s="229"/>
      <c r="D103" s="230"/>
      <c r="E103" s="231"/>
      <c r="F103" s="232"/>
      <c r="G103" s="231"/>
      <c r="H103" s="233"/>
      <c r="I103" s="218"/>
      <c r="J103" s="218"/>
    </row>
    <row r="104" spans="1:10" s="185" customFormat="1" ht="15.75">
      <c r="A104" s="218"/>
      <c r="B104" s="234" t="s">
        <v>157</v>
      </c>
      <c r="C104" s="235"/>
      <c r="D104" s="234" t="s">
        <v>158</v>
      </c>
      <c r="E104" s="236"/>
      <c r="F104" s="234" t="s">
        <v>159</v>
      </c>
      <c r="G104" s="237"/>
      <c r="H104" s="233"/>
      <c r="I104" s="218"/>
      <c r="J104" s="218"/>
    </row>
    <row r="105" spans="1:10" s="185" customFormat="1" ht="15">
      <c r="A105" s="218"/>
      <c r="B105" s="238"/>
      <c r="C105" s="239"/>
      <c r="D105" s="238"/>
      <c r="E105" s="236"/>
      <c r="F105" s="238"/>
      <c r="G105" s="236"/>
      <c r="H105" s="233"/>
      <c r="I105" s="218"/>
      <c r="J105" s="218"/>
    </row>
    <row r="106" spans="1:10" s="185" customFormat="1" ht="15">
      <c r="A106" s="218"/>
      <c r="B106" s="240" t="s">
        <v>160</v>
      </c>
      <c r="C106" s="241"/>
      <c r="D106" s="240" t="s">
        <v>160</v>
      </c>
      <c r="E106" s="241"/>
      <c r="F106" s="240" t="s">
        <v>160</v>
      </c>
      <c r="G106" s="241"/>
      <c r="H106" s="233"/>
      <c r="I106" s="218"/>
      <c r="J106" s="218"/>
    </row>
    <row r="107" spans="1:10" s="185" customFormat="1" ht="15">
      <c r="A107" s="218"/>
      <c r="B107" s="240"/>
      <c r="C107" s="235"/>
      <c r="D107" s="240"/>
      <c r="E107" s="235"/>
      <c r="F107" s="240"/>
      <c r="G107" s="237"/>
      <c r="H107" s="233"/>
      <c r="I107" s="218"/>
      <c r="J107" s="218"/>
    </row>
    <row r="108" spans="1:10" s="185" customFormat="1" ht="15">
      <c r="A108" s="218"/>
      <c r="B108" s="240" t="s">
        <v>127</v>
      </c>
      <c r="C108" s="242">
        <f>E5</f>
        <v>40800</v>
      </c>
      <c r="D108" s="240" t="s">
        <v>127</v>
      </c>
      <c r="E108" s="242">
        <f>E5</f>
        <v>40800</v>
      </c>
      <c r="F108" s="240" t="s">
        <v>127</v>
      </c>
      <c r="G108" s="242">
        <f>E5</f>
        <v>40800</v>
      </c>
      <c r="H108" s="233"/>
      <c r="I108" s="218"/>
      <c r="J108" s="218"/>
    </row>
    <row r="109" spans="1:10" s="185" customFormat="1" ht="15">
      <c r="A109" s="218"/>
      <c r="B109" s="240"/>
      <c r="C109" s="235"/>
      <c r="D109" s="240"/>
      <c r="E109" s="235"/>
      <c r="F109" s="240"/>
      <c r="G109" s="237"/>
      <c r="H109" s="233"/>
      <c r="I109" s="218"/>
      <c r="J109" s="218"/>
    </row>
    <row r="110" spans="1:10" s="185" customFormat="1" ht="15">
      <c r="A110" s="218"/>
      <c r="B110" s="240" t="s">
        <v>161</v>
      </c>
      <c r="C110" s="243"/>
      <c r="D110" s="240" t="s">
        <v>161</v>
      </c>
      <c r="E110" s="243"/>
      <c r="F110" s="240" t="s">
        <v>161</v>
      </c>
      <c r="G110" s="243"/>
      <c r="H110" s="233"/>
      <c r="I110" s="218"/>
      <c r="J110" s="218"/>
    </row>
    <row r="111" spans="1:10" s="185" customFormat="1" ht="15">
      <c r="A111" s="218"/>
      <c r="B111" s="244"/>
      <c r="C111" s="245"/>
      <c r="D111" s="246"/>
      <c r="E111" s="247"/>
      <c r="F111" s="248"/>
      <c r="G111" s="247"/>
      <c r="H111" s="233"/>
      <c r="I111" s="218"/>
      <c r="J111" s="218"/>
    </row>
    <row r="112" spans="1:10" s="185" customFormat="1" ht="15">
      <c r="A112" s="218"/>
      <c r="C112" s="186"/>
      <c r="D112" s="187"/>
      <c r="E112" s="186"/>
      <c r="F112" s="186"/>
      <c r="G112" s="186"/>
      <c r="I112" s="218"/>
      <c r="J112" s="218"/>
    </row>
    <row r="113" spans="1:10" s="185" customFormat="1" ht="15">
      <c r="A113" s="218"/>
      <c r="C113" s="186"/>
      <c r="D113" s="187"/>
      <c r="E113" s="186"/>
      <c r="F113" s="186"/>
      <c r="G113" s="186"/>
      <c r="I113" s="218"/>
      <c r="J113" s="218"/>
    </row>
    <row r="114" spans="1:10" s="185" customFormat="1" ht="15">
      <c r="A114" s="218"/>
      <c r="C114" s="186"/>
      <c r="D114" s="187"/>
      <c r="E114" s="186"/>
      <c r="F114" s="186"/>
      <c r="G114" s="186"/>
      <c r="I114" s="218"/>
      <c r="J114" s="218"/>
    </row>
    <row r="115" spans="1:10" s="185" customFormat="1" ht="15">
      <c r="A115" s="218"/>
      <c r="C115" s="186"/>
      <c r="D115" s="187"/>
      <c r="E115" s="186"/>
      <c r="F115" s="186"/>
      <c r="G115" s="186"/>
      <c r="I115" s="218"/>
      <c r="J115" s="218"/>
    </row>
    <row r="116" spans="1:10" s="185" customFormat="1" ht="15">
      <c r="A116" s="218"/>
      <c r="C116" s="186"/>
      <c r="D116" s="187"/>
      <c r="E116" s="186"/>
      <c r="F116" s="186"/>
      <c r="G116" s="186"/>
      <c r="I116" s="218"/>
      <c r="J116" s="218"/>
    </row>
  </sheetData>
  <sheetProtection password="CEB5" sheet="1" objects="1" scenarios="1" selectLockedCells="1"/>
  <mergeCells count="33">
    <mergeCell ref="G6:H6"/>
    <mergeCell ref="C2:F2"/>
    <mergeCell ref="B5:D5"/>
    <mergeCell ref="E5:F5"/>
    <mergeCell ref="B6:D6"/>
    <mergeCell ref="E6:F6"/>
    <mergeCell ref="G7:H18"/>
    <mergeCell ref="B10:D10"/>
    <mergeCell ref="E10:F10"/>
    <mergeCell ref="B11:D11"/>
    <mergeCell ref="E11:F11"/>
    <mergeCell ref="B15:D15"/>
    <mergeCell ref="E15:F15"/>
    <mergeCell ref="E7:F7"/>
    <mergeCell ref="B8:D8"/>
    <mergeCell ref="E8:F8"/>
    <mergeCell ref="B9:D9"/>
    <mergeCell ref="E9:F9"/>
    <mergeCell ref="B12:D12"/>
    <mergeCell ref="B13:D13"/>
    <mergeCell ref="E13:F13"/>
    <mergeCell ref="B14:D14"/>
    <mergeCell ref="E14:F14"/>
    <mergeCell ref="B16:D16"/>
    <mergeCell ref="E16:F16"/>
    <mergeCell ref="B100:D100"/>
    <mergeCell ref="B17:D17"/>
    <mergeCell ref="E17:F17"/>
    <mergeCell ref="B18:D18"/>
    <mergeCell ref="E18:F18"/>
    <mergeCell ref="B19:D19"/>
    <mergeCell ref="B22:D22"/>
    <mergeCell ref="E22:F22"/>
  </mergeCells>
  <conditionalFormatting sqref="G7">
    <cfRule type="cellIs" priority="2" dxfId="0" operator="equal" stopIfTrue="1">
      <formula>"Некоректна първа падежна дата!"</formula>
    </cfRule>
  </conditionalFormatting>
  <conditionalFormatting sqref="G6:H6">
    <cfRule type="cellIs" priority="1" dxfId="0" operator="equal" stopIfTrue="1">
      <formula>"Некоректна първа падежна дата - гратисен период!"</formula>
    </cfRule>
  </conditionalFormatting>
  <printOptions/>
  <pageMargins left="0.29" right="0.1968503937007874" top="0.15748031496062992" bottom="0.15748031496062992" header="0.15748031496062992" footer="0.15748031496062992"/>
  <pageSetup fitToHeight="1" fitToWidth="1" horizontalDpi="600" verticalDpi="600" orientation="portrait" paperSize="9" scale="42"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2006-07-11T11:58:34Z</cp:lastPrinted>
  <dcterms:created xsi:type="dcterms:W3CDTF">2006-06-15T13:42:16Z</dcterms:created>
  <dcterms:modified xsi:type="dcterms:W3CDTF">2011-09-14T09:08:26Z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